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54" documentId="8_{9AD4BD7C-2A95-4809-90DB-C1149D5A76F2}" xr6:coauthVersionLast="47" xr6:coauthVersionMax="47" xr10:uidLastSave="{83848A87-A0D1-466B-BE0F-73E23EBD41C8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A35" i="1"/>
  <c r="B35" i="1"/>
  <c r="J37" i="5"/>
  <c r="J25" i="5"/>
  <c r="J38" i="5"/>
  <c r="J40" i="5"/>
  <c r="J31" i="5"/>
  <c r="J34" i="5"/>
  <c r="J41" i="5"/>
  <c r="J36" i="5"/>
  <c r="J29" i="5"/>
  <c r="J18" i="5"/>
  <c r="J27" i="5"/>
  <c r="J21" i="5"/>
  <c r="J23" i="5"/>
  <c r="J33" i="5"/>
  <c r="J26" i="5"/>
  <c r="J30" i="5"/>
  <c r="J19" i="5"/>
  <c r="J24" i="5"/>
  <c r="J22" i="5"/>
  <c r="J39" i="5"/>
  <c r="J20" i="5"/>
  <c r="J28" i="5"/>
  <c r="J35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2" i="5"/>
  <c r="C24" i="5"/>
  <c r="C33" i="5"/>
  <c r="C36" i="5"/>
  <c r="C32" i="5"/>
  <c r="C19" i="5"/>
  <c r="C20" i="5"/>
  <c r="C31" i="5"/>
  <c r="C37" i="5"/>
  <c r="C22" i="5"/>
  <c r="C26" i="5"/>
  <c r="C29" i="5"/>
  <c r="C21" i="5"/>
  <c r="C18" i="5"/>
  <c r="C30" i="5"/>
  <c r="C25" i="5"/>
  <c r="C23" i="5"/>
  <c r="C28" i="5"/>
  <c r="C2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4" i="5"/>
  <c r="C35" i="5"/>
  <c r="A14" i="4"/>
  <c r="A29" i="1"/>
  <c r="B29" i="1"/>
  <c r="A14" i="1"/>
  <c r="B14" i="1"/>
  <c r="A15" i="4"/>
  <c r="J52" i="2"/>
  <c r="J26" i="2"/>
  <c r="J29" i="2"/>
  <c r="J41" i="2"/>
  <c r="J36" i="2"/>
  <c r="J56" i="2"/>
  <c r="J49" i="2"/>
  <c r="J32" i="2"/>
  <c r="J53" i="2"/>
  <c r="J40" i="2"/>
  <c r="J57" i="2"/>
  <c r="J51" i="2"/>
  <c r="J58" i="2"/>
  <c r="J34" i="2"/>
  <c r="J30" i="2"/>
  <c r="J35" i="2"/>
  <c r="J46" i="2"/>
  <c r="J28" i="2"/>
  <c r="J22" i="2"/>
  <c r="J20" i="2"/>
  <c r="J43" i="2"/>
  <c r="J19" i="2"/>
  <c r="J59" i="2"/>
  <c r="J42" i="2"/>
  <c r="J37" i="2"/>
  <c r="J38" i="2"/>
  <c r="J48" i="2"/>
  <c r="J31" i="2"/>
  <c r="J44" i="2"/>
  <c r="J24" i="2"/>
  <c r="J39" i="2"/>
  <c r="J60" i="2"/>
  <c r="J25" i="2"/>
  <c r="J55" i="2"/>
  <c r="J27" i="2"/>
  <c r="J21" i="2"/>
  <c r="J50" i="2"/>
  <c r="J54" i="2"/>
  <c r="J23" i="2"/>
  <c r="J33" i="2"/>
  <c r="J47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5" i="2"/>
  <c r="C40" i="2"/>
  <c r="C28" i="2"/>
  <c r="C36" i="2"/>
  <c r="C33" i="2"/>
  <c r="C26" i="2"/>
  <c r="C18" i="2"/>
  <c r="C23" i="2"/>
  <c r="C20" i="2"/>
  <c r="C24" i="2"/>
  <c r="C27" i="2"/>
  <c r="C32" i="2"/>
  <c r="C41" i="2"/>
  <c r="C19" i="2"/>
  <c r="C37" i="2"/>
  <c r="C22" i="2"/>
  <c r="C35" i="2"/>
  <c r="C34" i="2"/>
  <c r="C25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T45" i="3" s="1"/>
  <c r="O47" i="3"/>
  <c r="F48" i="5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7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9" i="5" s="1"/>
  <c r="G34" i="7"/>
  <c r="H34" i="7"/>
  <c r="I34" i="7"/>
  <c r="J34" i="7"/>
  <c r="K34" i="7"/>
  <c r="E14" i="7"/>
  <c r="F14" i="7" s="1"/>
  <c r="L32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40" i="5" s="1"/>
  <c r="G18" i="7"/>
  <c r="H18" i="7"/>
  <c r="I18" i="7"/>
  <c r="J18" i="7"/>
  <c r="K18" i="7"/>
  <c r="E22" i="7"/>
  <c r="F22" i="7" s="1"/>
  <c r="L36" i="5" s="1"/>
  <c r="G22" i="7"/>
  <c r="H22" i="7"/>
  <c r="I22" i="7"/>
  <c r="J22" i="7"/>
  <c r="K22" i="7"/>
  <c r="E28" i="7"/>
  <c r="F28" i="7" s="1"/>
  <c r="L33" i="5" s="1"/>
  <c r="G28" i="7"/>
  <c r="H28" i="7"/>
  <c r="I28" i="7"/>
  <c r="J28" i="7"/>
  <c r="K28" i="7"/>
  <c r="E29" i="7"/>
  <c r="F29" i="7" s="1"/>
  <c r="L26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5" i="5" s="1"/>
  <c r="G16" i="7"/>
  <c r="H16" i="7"/>
  <c r="I16" i="7"/>
  <c r="J16" i="7"/>
  <c r="K16" i="7"/>
  <c r="E30" i="7"/>
  <c r="F30" i="7" s="1"/>
  <c r="L30" i="5" s="1"/>
  <c r="G30" i="7"/>
  <c r="H30" i="7"/>
  <c r="I30" i="7"/>
  <c r="J30" i="7"/>
  <c r="K30" i="7"/>
  <c r="E20" i="7"/>
  <c r="F20" i="7" s="1"/>
  <c r="L34" i="5" s="1"/>
  <c r="G20" i="7"/>
  <c r="H20" i="7"/>
  <c r="I20" i="7"/>
  <c r="J20" i="7"/>
  <c r="K20" i="7"/>
  <c r="E19" i="7"/>
  <c r="F19" i="7" s="1"/>
  <c r="L31" i="5" s="1"/>
  <c r="G19" i="7"/>
  <c r="H19" i="7"/>
  <c r="I19" i="7"/>
  <c r="J19" i="7"/>
  <c r="K19" i="7"/>
  <c r="E23" i="7"/>
  <c r="F23" i="7" s="1"/>
  <c r="L29" i="5" s="1"/>
  <c r="G23" i="7"/>
  <c r="H23" i="7"/>
  <c r="I23" i="7"/>
  <c r="J23" i="7"/>
  <c r="K23" i="7"/>
  <c r="E21" i="7"/>
  <c r="F21" i="7" s="1"/>
  <c r="L41" i="5" s="1"/>
  <c r="G21" i="7"/>
  <c r="H21" i="7"/>
  <c r="I21" i="7"/>
  <c r="J21" i="7"/>
  <c r="K21" i="7"/>
  <c r="E17" i="7"/>
  <c r="F17" i="7" s="1"/>
  <c r="L38" i="5" s="1"/>
  <c r="G17" i="7"/>
  <c r="H17" i="7"/>
  <c r="I17" i="7"/>
  <c r="J17" i="7"/>
  <c r="K17" i="7"/>
  <c r="E36" i="7"/>
  <c r="F36" i="7" s="1"/>
  <c r="L28" i="5" s="1"/>
  <c r="G36" i="7"/>
  <c r="H36" i="7"/>
  <c r="I36" i="7"/>
  <c r="J36" i="7"/>
  <c r="K36" i="7"/>
  <c r="E25" i="7"/>
  <c r="F25" i="7" s="1"/>
  <c r="L27" i="5" s="1"/>
  <c r="G25" i="7"/>
  <c r="H25" i="7"/>
  <c r="I25" i="7"/>
  <c r="J25" i="7"/>
  <c r="K25" i="7"/>
  <c r="E37" i="7"/>
  <c r="F37" i="7" s="1"/>
  <c r="L35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4" i="5" s="1"/>
  <c r="G15" i="6"/>
  <c r="H15" i="6"/>
  <c r="I15" i="6"/>
  <c r="J15" i="6"/>
  <c r="K15" i="6"/>
  <c r="E29" i="6"/>
  <c r="F29" i="6" s="1"/>
  <c r="E30" i="5" s="1"/>
  <c r="G29" i="6"/>
  <c r="H29" i="6"/>
  <c r="I29" i="6"/>
  <c r="J29" i="6"/>
  <c r="K29" i="6"/>
  <c r="E14" i="6"/>
  <c r="F14" i="6" s="1"/>
  <c r="E35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4" i="5" s="1"/>
  <c r="M32" i="3"/>
  <c r="L31" i="7"/>
  <c r="M19" i="5" s="1"/>
  <c r="L36" i="7"/>
  <c r="M28" i="5" s="1"/>
  <c r="L17" i="7"/>
  <c r="M38" i="5" s="1"/>
  <c r="M37" i="3"/>
  <c r="M35" i="3"/>
  <c r="L38" i="6"/>
  <c r="F42" i="5" s="1"/>
  <c r="L29" i="6"/>
  <c r="F30" i="5" s="1"/>
  <c r="L14" i="6"/>
  <c r="F35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7" i="5" s="1"/>
  <c r="L25" i="7"/>
  <c r="M27" i="5" s="1"/>
  <c r="L28" i="7"/>
  <c r="M33" i="5" s="1"/>
  <c r="T50" i="3"/>
  <c r="T57" i="3"/>
  <c r="L27" i="7"/>
  <c r="M23" i="5" s="1"/>
  <c r="L20" i="7"/>
  <c r="M34" i="5" s="1"/>
  <c r="T62" i="3"/>
  <c r="L18" i="7"/>
  <c r="M40" i="5" s="1"/>
  <c r="L35" i="7"/>
  <c r="M20" i="5" s="1"/>
  <c r="L19" i="7"/>
  <c r="M31" i="5" s="1"/>
  <c r="L30" i="7"/>
  <c r="M30" i="5" s="1"/>
  <c r="L14" i="7"/>
  <c r="M32" i="5" s="1"/>
  <c r="L22" i="7"/>
  <c r="M36" i="5" s="1"/>
  <c r="L16" i="7"/>
  <c r="M25" i="5" s="1"/>
  <c r="L26" i="7"/>
  <c r="M21" i="5" s="1"/>
  <c r="L37" i="7"/>
  <c r="L21" i="7"/>
  <c r="M41" i="5" s="1"/>
  <c r="L39" i="7"/>
  <c r="L34" i="7"/>
  <c r="M39" i="5" s="1"/>
  <c r="L23" i="7"/>
  <c r="M29" i="5" s="1"/>
  <c r="L32" i="7"/>
  <c r="M24" i="5" s="1"/>
  <c r="L38" i="7"/>
  <c r="L29" i="7"/>
  <c r="M26" i="5" s="1"/>
  <c r="M36" i="3"/>
  <c r="M27" i="3"/>
  <c r="M43" i="5" l="1"/>
  <c r="T43" i="3" s="1"/>
  <c r="T40" i="3"/>
  <c r="M42" i="5"/>
  <c r="T42" i="3" s="1"/>
  <c r="T39" i="3"/>
  <c r="M35" i="5"/>
  <c r="T41" i="3" s="1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6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3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2" i="5" s="1"/>
  <c r="G19" i="6"/>
  <c r="H19" i="6"/>
  <c r="I19" i="6"/>
  <c r="J19" i="6"/>
  <c r="K19" i="6"/>
  <c r="E22" i="6"/>
  <c r="F22" i="6" s="1"/>
  <c r="E31" i="5" s="1"/>
  <c r="G22" i="6"/>
  <c r="H22" i="6"/>
  <c r="I22" i="6"/>
  <c r="J22" i="6"/>
  <c r="K22" i="6"/>
  <c r="E32" i="6"/>
  <c r="F32" i="6" s="1"/>
  <c r="E28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9" i="5" s="1"/>
  <c r="G20" i="6"/>
  <c r="H20" i="6"/>
  <c r="I20" i="6"/>
  <c r="J20" i="6"/>
  <c r="K20" i="6"/>
  <c r="E26" i="6"/>
  <c r="F26" i="6" s="1"/>
  <c r="E29" i="5" s="1"/>
  <c r="G26" i="6"/>
  <c r="H26" i="6"/>
  <c r="I26" i="6"/>
  <c r="J26" i="6"/>
  <c r="K26" i="6"/>
  <c r="E33" i="6"/>
  <c r="F33" i="6" s="1"/>
  <c r="E27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25" i="5" s="1"/>
  <c r="L17" i="6"/>
  <c r="F33" i="5" s="1"/>
  <c r="L18" i="6"/>
  <c r="F36" i="5" s="1"/>
  <c r="L25" i="6"/>
  <c r="F26" i="5" s="1"/>
  <c r="L23" i="6"/>
  <c r="F37" i="5" s="1"/>
  <c r="L24" i="6"/>
  <c r="F22" i="5" s="1"/>
  <c r="L27" i="6"/>
  <c r="F21" i="5" s="1"/>
  <c r="L22" i="6"/>
  <c r="F31" i="5" s="1"/>
  <c r="L19" i="6"/>
  <c r="F32" i="5" s="1"/>
  <c r="L21" i="6"/>
  <c r="F20" i="5" s="1"/>
  <c r="L20" i="6"/>
  <c r="F19" i="5" s="1"/>
  <c r="L16" i="6"/>
  <c r="F24" i="5" s="1"/>
  <c r="L33" i="6"/>
  <c r="F27" i="5" s="1"/>
  <c r="L32" i="6"/>
  <c r="F28" i="5" s="1"/>
  <c r="L26" i="6"/>
  <c r="F29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47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2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5" i="2" s="1"/>
  <c r="G33" i="1"/>
  <c r="H33" i="1"/>
  <c r="I33" i="1"/>
  <c r="J33" i="1"/>
  <c r="K33" i="1"/>
  <c r="I23" i="1"/>
  <c r="K23" i="1"/>
  <c r="J23" i="1"/>
  <c r="H23" i="1"/>
  <c r="G23" i="1"/>
  <c r="E23" i="1"/>
  <c r="L53" i="2" l="1"/>
  <c r="E29" i="2"/>
  <c r="L33" i="2"/>
  <c r="L51" i="2"/>
  <c r="E40" i="2"/>
  <c r="O36" i="3"/>
  <c r="L49" i="2"/>
  <c r="L52" i="2"/>
  <c r="L30" i="2"/>
  <c r="E30" i="2"/>
  <c r="L36" i="2"/>
  <c r="L23" i="2"/>
  <c r="L32" i="2"/>
  <c r="L56" i="2"/>
  <c r="L29" i="2"/>
  <c r="L26" i="2"/>
  <c r="L54" i="2"/>
  <c r="L50" i="2"/>
  <c r="L38" i="2"/>
  <c r="E27" i="2"/>
  <c r="E25" i="2"/>
  <c r="L22" i="2"/>
  <c r="E28" i="2"/>
  <c r="E37" i="2"/>
  <c r="E26" i="2"/>
  <c r="E36" i="2"/>
  <c r="E41" i="2"/>
  <c r="E34" i="2"/>
  <c r="E38" i="2"/>
  <c r="L58" i="2"/>
  <c r="L21" i="2"/>
  <c r="E39" i="2"/>
  <c r="E19" i="2"/>
  <c r="E32" i="2"/>
  <c r="E33" i="2"/>
  <c r="E18" i="2"/>
  <c r="E31" i="2"/>
  <c r="E24" i="2"/>
  <c r="E21" i="2"/>
  <c r="L37" i="2"/>
  <c r="L19" i="2"/>
  <c r="L46" i="2"/>
  <c r="L25" i="2"/>
  <c r="L59" i="2"/>
  <c r="L40" i="2"/>
  <c r="L27" i="2"/>
  <c r="L20" i="2"/>
  <c r="L57" i="2"/>
  <c r="L43" i="2"/>
  <c r="L35" i="2"/>
  <c r="L34" i="2"/>
  <c r="L28" i="2"/>
  <c r="L48" i="2"/>
  <c r="L42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6" i="2"/>
  <c r="M52" i="2"/>
  <c r="O33" i="3"/>
  <c r="O19" i="3"/>
  <c r="M29" i="2"/>
  <c r="F30" i="2"/>
  <c r="F25" i="2"/>
  <c r="M32" i="2"/>
  <c r="M56" i="2"/>
  <c r="M26" i="2"/>
  <c r="M49" i="2"/>
  <c r="M41" i="2"/>
  <c r="F40" i="2"/>
  <c r="F24" i="2"/>
  <c r="M38" i="2"/>
  <c r="F35" i="2"/>
  <c r="F19" i="2"/>
  <c r="F31" i="2"/>
  <c r="F33" i="2"/>
  <c r="F38" i="2"/>
  <c r="F27" i="2"/>
  <c r="F21" i="2"/>
  <c r="F28" i="2"/>
  <c r="F41" i="2"/>
  <c r="M22" i="2"/>
  <c r="F22" i="2"/>
  <c r="F36" i="2"/>
  <c r="F18" i="2"/>
  <c r="F32" i="2"/>
  <c r="F39" i="2"/>
  <c r="F37" i="2"/>
  <c r="F34" i="2"/>
  <c r="F26" i="2"/>
  <c r="M42" i="2"/>
  <c r="M59" i="2"/>
  <c r="M40" i="2"/>
  <c r="M46" i="2"/>
  <c r="M30" i="2"/>
  <c r="M19" i="2"/>
  <c r="M35" i="2"/>
  <c r="M58" i="2"/>
  <c r="M57" i="2"/>
  <c r="M28" i="2"/>
  <c r="M73" i="2"/>
  <c r="J73" i="3" s="1"/>
  <c r="M67" i="2"/>
  <c r="J67" i="3" s="1"/>
  <c r="M50" i="2"/>
  <c r="M63" i="2"/>
  <c r="J63" i="3" s="1"/>
  <c r="M68" i="2"/>
  <c r="J68" i="3" s="1"/>
  <c r="M75" i="2"/>
  <c r="J75" i="3" s="1"/>
  <c r="M53" i="2"/>
  <c r="M21" i="2"/>
  <c r="M27" i="2"/>
  <c r="M34" i="2"/>
  <c r="M82" i="2"/>
  <c r="M51" i="2"/>
  <c r="M23" i="2"/>
  <c r="M64" i="2"/>
  <c r="J64" i="3" s="1"/>
  <c r="M74" i="2"/>
  <c r="J74" i="3" s="1"/>
  <c r="M66" i="2"/>
  <c r="J66" i="3" s="1"/>
  <c r="M33" i="2"/>
  <c r="M47" i="2"/>
  <c r="M71" i="2"/>
  <c r="J71" i="3" s="1"/>
  <c r="M43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8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4" i="2"/>
  <c r="M37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19" i="3"/>
  <c r="J22" i="3"/>
  <c r="J20" i="3"/>
  <c r="J21" i="3"/>
  <c r="J38" i="3"/>
  <c r="E42" i="3"/>
  <c r="E37" i="3"/>
  <c r="E40" i="3"/>
  <c r="E39" i="3"/>
  <c r="E36" i="3"/>
  <c r="E44" i="3"/>
  <c r="L48" i="4" l="1"/>
  <c r="M18" i="2" s="1"/>
  <c r="F48" i="4"/>
  <c r="L18" i="2" s="1"/>
  <c r="L60" i="2" l="1"/>
  <c r="L55" i="2"/>
  <c r="M60" i="2"/>
  <c r="J60" i="3" s="1"/>
  <c r="M55" i="2"/>
  <c r="L24" i="2"/>
  <c r="L39" i="2"/>
  <c r="M24" i="2"/>
  <c r="M39" i="2"/>
  <c r="J39" i="3" s="1"/>
  <c r="M31" i="2"/>
  <c r="M44" i="2"/>
  <c r="L31" i="2"/>
  <c r="L4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3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3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3" i="2"/>
  <c r="E20" i="2"/>
  <c r="O28" i="3"/>
  <c r="O26" i="3"/>
  <c r="O29" i="3"/>
  <c r="O27" i="3"/>
  <c r="O21" i="3"/>
  <c r="E34" i="3"/>
  <c r="L23" i="1"/>
  <c r="F23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<sst xmlns="http://schemas.openxmlformats.org/spreadsheetml/2006/main" count="10223" uniqueCount="198">
  <si>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</si>
  <si>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</si>
  <si>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</si>
  <si>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</si>
  <si>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</si>
  <si>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</si>
  <si>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</si>
  <si>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</si>
  <si>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</si>
  <si>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</si>
  <si>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</si>
  <si>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</si>
  <si>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</si>
  <si>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</si>
  <si>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</si>
  <si>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</si>
  <si>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</si>
  <si>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</si>
  <si>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</si>
  <si>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</si>
  <si>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</si>
  <si>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</si>
  <si>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</si>
  <si>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</si>
  <si>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</si>
  <si>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</si>
  <si>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</si>
  <si>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</si>
  <si>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</si>
  <si>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</si>
  <si>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</si>
  <si>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</si>
  <si>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</si>
  <si>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</si>
  <si>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</si>
  <si>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</si>
  <si>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</si>
  <si>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</si>
  <si>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</si>
  <si>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</si>
  <si>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</si>
  <si>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</si>
  <si>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</si>
  <si>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</si>
  <si>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</si>
  <si>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</si>
  <si>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</si>
  <si>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</si>
  <si>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</si>
  <si>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</si>
  <si>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</si>
  <si>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</si>
  <si>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</si>
  <si>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</si>
  <si>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</si>
  <si>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</si>
  <si>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</si>
  <si>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</si>
  <si>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</si>
  <si>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</si>
  <si>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</si>
  <si>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</si>
  <si>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</si>
  <si>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</si>
  <si>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</si>
  <si>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</si>
  <si>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</si>
  <si>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</si>
  <si>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</si>
  <si>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</si>
  <si>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</si>
  <si>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</si>
  <si>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</si>
  <si>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</si>
  <si>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</si>
  <si>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</si>
  <si>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</si>
  <si>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</si>
  <si>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</si>
  <si>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</si>
  <si>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</si>
  <si>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</si>
  <si>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</si>
  <si>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</si>
  <si>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</si>
  <si>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</si>
  <si>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</si>
  <si>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</si>
  <si>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</si>
  <si>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</si>
  <si>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</si>
  <si>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</si>
  <si>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</si>
  <si>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</si>
  <si>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</si>
  <si>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</si>
  <si>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</si>
  <si>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</si>
  <si>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</si>
  <si>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</si>
  <si>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</si>
  <si>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</si>
  <si>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</si>
  <si>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</si>
  <si>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</si>
  <si>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</si>
  <si>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</si>
  <si>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</si>
  <si>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</si>
  <si>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</si>
  <si>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</si>
  <si>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</si>
  <si>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</si>
  <si>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</si>
  <si>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</si>
  <si>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</si>
  <si>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</si>
  <si>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</si>
  <si>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</si>
  <si>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</si>
  <si>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</si>
  <si>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</si>
  <si>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</si>
  <si>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</si>
  <si>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</si>
  <si>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</si>
  <si>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</si>
  <si>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</si>
  <si>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</si>
  <si>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</si>
  <si>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</si>
  <si>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</si>
  <si>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</si>
  <si>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</si>
  <si>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</si>
  <si>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</si>
  <si>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</si>
  <si>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</si>
  <si>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</si>
  <si>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</si>
  <si>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</si>
  <si>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</si>
  <si>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</si>
  <si>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</si>
  <si>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</si>
  <si>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</si>
  <si>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</si>
  <si>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</si>
  <si>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</si>
  <si>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</si>
  <si>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</si>
  <si>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</si>
  <si>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</si>
  <si>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</si>
  <si>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</si>
  <si>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</si>
  <si>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</si>
  <si>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</si>
  <si>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</si>
  <si>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</si>
  <si>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</si>
  <si>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</si>
  <si>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</si>
  <si>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</si>
  <si>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</si>
  <si>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</si>
  <si>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</si>
  <si>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41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</si>
  <si>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</si>
  <si>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</si>
  <si>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</si>
  <si>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</si>
  <si>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</si>
  <si>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</si>
  <si>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</si>
  <si>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</si>
  <si>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</si>
  <si>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44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</si>
  <si>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</si>
  <si>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</si>
  <si>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</si>
  <si>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</si>
  <si>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</si>
  <si>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</si>
  <si>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</si>
  <si>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</si>
  <si>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</si>
  <si>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</si>
  <si>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</si>
  <si>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</si>
  <si>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42</t>
  </si>
  <si>
    <t>Event 43</t>
  </si>
  <si>
    <t>Natl Champ Day 1</t>
  </si>
  <si>
    <t>Natl Champ Day 2</t>
  </si>
  <si>
    <t>Event 48</t>
  </si>
  <si>
    <t>Event 49</t>
  </si>
  <si>
    <t>Event 50</t>
  </si>
  <si>
    <t>June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</si>
</sst>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topLeftCell="A9" zoomScale="99" zoomScaleNormal="99" zoomScaleSheetLayoutView="99" workbookViewId="0">
      <pane xSplit="4" topLeftCell="BT1" activePane="topRight" state="frozen"/>
      <selection pane="topRight" activeCell="BT24" sqref="BT24"/>
    </sheetView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June 12,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152</v>
      </c>
      <c r="BK12" s="64" t="s">
        <v>152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40</v>
      </c>
      <c r="BQ12" s="64" t="s">
        <v>40</v>
      </c>
      <c r="BR12" s="64" t="s">
        <v>40</v>
      </c>
      <c r="BS12" s="64" t="s">
        <v>41</v>
      </c>
      <c r="BT12" s="64" t="s">
        <v>41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127</v>
      </c>
      <c r="P13" s="64" t="s">
        <v>128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126</v>
      </c>
      <c r="Z13" s="64" t="s">
        <v>125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142</v>
      </c>
      <c r="BA13" s="64" t="s">
        <v>143</v>
      </c>
      <c r="BB13" s="64" t="s">
        <v>57</v>
      </c>
      <c r="BC13" s="64" t="s">
        <v>58</v>
      </c>
      <c r="BD13" s="64" t="s">
        <v>149</v>
      </c>
      <c r="BE13" s="64" t="s">
        <v>149</v>
      </c>
      <c r="BF13" s="64" t="s">
        <v>150</v>
      </c>
      <c r="BG13" s="64" t="s">
        <v>150</v>
      </c>
      <c r="BH13" s="64" t="s">
        <v>50</v>
      </c>
      <c r="BI13" s="64" t="s">
        <v>155</v>
      </c>
      <c r="BJ13" s="64" t="s">
        <v>82</v>
      </c>
      <c r="BK13" s="64" t="s">
        <v>154</v>
      </c>
      <c r="BL13" s="64" t="s">
        <v>166</v>
      </c>
      <c r="BM13" s="64" t="s">
        <v>157</v>
      </c>
      <c r="BN13" s="64" t="s">
        <v>157</v>
      </c>
      <c r="BO13" s="64" t="s">
        <v>158</v>
      </c>
      <c r="BP13" s="64" t="s">
        <v>58</v>
      </c>
      <c r="BQ13" s="64" t="s">
        <v>57</v>
      </c>
      <c r="BR13" s="64" t="s">
        <v>187</v>
      </c>
      <c r="BS13" s="64" t="s">
        <v>57</v>
      </c>
      <c r="BT13" s="64" t="s">
        <v>52</v>
      </c>
      <c r="BU13" s="64" t="s">
        <v>153</v>
      </c>
      <c r="BV13" s="64" t="s">
        <v>176</v>
      </c>
      <c r="BW13" s="64" t="s">
        <v>181</v>
      </c>
      <c r="BX13" s="64" t="s">
        <v>182</v>
      </c>
    </row>
    <row r="14" spans="1:76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151</v>
      </c>
      <c r="E14" s="12">
        <f t="shared" ref="E14:E53" si="2">IF(COUNT(N14:BX14)=0,"", COUNT(N14:BX14))</f>
        <v>3</v>
      </c>
      <c r="F14" s="12">
        <f t="shared" ref="F14:F37" si="3">_xlfn.IFS(E14="","",E14=1,1,E14=2,2,E14=3,3,E14=4,4,E14=5,5,E14&gt;5,5)</f>
        <v>3</v>
      </c>
      <c r="G14" s="71">
        <f t="shared" ref="G14:G53" si="4">IFERROR(LARGE((N14:BX14),1),"")</f>
        <v>626.1</v>
      </c>
      <c r="H14" s="71">
        <f t="shared" ref="H14:H53" si="5">IFERROR(LARGE((N14:BX14),2),"")</f>
        <v>623.5</v>
      </c>
      <c r="I14" s="71">
        <f t="shared" ref="I14:I53" si="6">IFERROR(LARGE((N14:BX14),3),"")</f>
        <v>623</v>
      </c>
      <c r="J14" s="71" t="str">
        <f t="shared" ref="J14:J53" si="7">IFERROR(LARGE((N14:BX14),4),"")</f>
        <v/>
      </c>
      <c r="K14" s="71" t="str">
        <f t="shared" ref="K14:K53" si="8">IFERROR(LARGE((N14:BX14),5),"")</f>
        <v/>
      </c>
      <c r="L14" s="72">
        <f t="shared" ref="L14:L37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 t="shared" si="2"/>
        <v>8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>
        <v>628.4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627.20000000000005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627.29999999999995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 t="shared" si="2"/>
        <v>23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630.79999999999995</v>
      </c>
      <c r="L21" s="72">
        <f t="shared" si="9"/>
        <v>632.5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>
        <v>630.79999999999995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 t="shared" si="2"/>
        <v>12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20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>
        <v>626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 t="shared" si="2"/>
        <v>11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628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 t="shared" si="2"/>
        <v>16</v>
      </c>
      <c r="F25" s="12">
        <f t="shared" si="3"/>
        <v>5</v>
      </c>
      <c r="G25" s="71">
        <f t="shared" si="4"/>
        <v>629.1</v>
      </c>
      <c r="H25" s="71">
        <f t="shared" si="5"/>
        <v>627.70000000000005</v>
      </c>
      <c r="I25" s="71">
        <f t="shared" si="6"/>
        <v>627.70000000000005</v>
      </c>
      <c r="J25" s="71">
        <f t="shared" si="7"/>
        <v>627.4</v>
      </c>
      <c r="K25" s="71">
        <f t="shared" si="8"/>
        <v>627.4</v>
      </c>
      <c r="L25" s="72">
        <f t="shared" si="9"/>
        <v>627.86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>
        <v>629.1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 t="shared" si="2"/>
        <v>27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 t="shared" si="2"/>
        <v>12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>
        <v>629.6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163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 t="shared" si="2"/>
        <v>9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628.4</v>
      </c>
      <c r="K30" s="71">
        <f t="shared" si="8"/>
        <v>627.79999999999995</v>
      </c>
      <c r="L30" s="72">
        <f t="shared" si="9"/>
        <v>629.4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>
        <v>630.4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 t="shared" si="2"/>
        <v>14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627.20000000000005</v>
      </c>
      <c r="K33" s="71">
        <f t="shared" si="8"/>
        <v>627.1</v>
      </c>
      <c r="L33" s="72">
        <f t="shared" si="9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630.5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178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 t="shared" si="2"/>
        <v>19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A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9" ht="18.5" x14ac:dyDescent="0.45">
      <c r="B1" s="1" t="s">
        <v>0</v>
      </c>
    </row>
    <row r="2" spans="1:79" ht="18.5" x14ac:dyDescent="0.45">
      <c r="B2" s="1" t="s">
        <v>28</v>
      </c>
    </row>
    <row r="3" spans="1:79" x14ac:dyDescent="0.35">
      <c r="B3" s="2" t="str">
        <f>Summary!B2</f>
        <v>June 12,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12025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152</v>
      </c>
      <c r="BQ12" s="64" t="s">
        <v>152</v>
      </c>
      <c r="BR12" s="64" t="s">
        <v>152</v>
      </c>
      <c r="BS12" s="64" t="s">
        <v>40</v>
      </c>
      <c r="BT12" s="64" t="s">
        <v>40</v>
      </c>
      <c r="BU12" s="64" t="s">
        <v>40</v>
      </c>
      <c r="BV12" s="64" t="s">
        <v>41</v>
      </c>
      <c r="BW12" s="64" t="s">
        <v>41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124</v>
      </c>
      <c r="Z13" s="64" t="s">
        <v>125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137</v>
      </c>
      <c r="BA13" s="64" t="s">
        <v>138</v>
      </c>
      <c r="BB13" s="64" t="s">
        <v>141</v>
      </c>
      <c r="BC13" s="64" t="s">
        <v>143</v>
      </c>
      <c r="BD13" s="64" t="s">
        <v>57</v>
      </c>
      <c r="BE13" s="64" t="s">
        <v>58</v>
      </c>
      <c r="BF13" s="64" t="s">
        <v>149</v>
      </c>
      <c r="BG13" s="64" t="s">
        <v>149</v>
      </c>
      <c r="BH13" s="64" t="s">
        <v>150</v>
      </c>
      <c r="BI13" s="64" t="s">
        <v>150</v>
      </c>
      <c r="BJ13" s="64" t="s">
        <v>50</v>
      </c>
      <c r="BK13" s="64" t="s">
        <v>156</v>
      </c>
      <c r="BL13" s="64" t="s">
        <v>154</v>
      </c>
      <c r="BM13" s="64" t="s">
        <v>82</v>
      </c>
      <c r="BN13" s="64" t="s">
        <v>154</v>
      </c>
      <c r="BO13" s="64" t="s">
        <v>166</v>
      </c>
      <c r="BP13" s="64" t="s">
        <v>157</v>
      </c>
      <c r="BQ13" s="64" t="s">
        <v>157</v>
      </c>
      <c r="BR13" s="64" t="s">
        <v>158</v>
      </c>
      <c r="BS13" s="64" t="s">
        <v>58</v>
      </c>
      <c r="BT13" s="64" t="s">
        <v>57</v>
      </c>
      <c r="BU13" s="64" t="s">
        <v>187</v>
      </c>
      <c r="BV13" s="64" t="s">
        <v>57</v>
      </c>
      <c r="BW13" s="64" t="s">
        <v>52</v>
      </c>
      <c r="BX13" s="64" t="s">
        <v>183</v>
      </c>
      <c r="BY13" s="64" t="s">
        <v>184</v>
      </c>
      <c r="BZ13" s="64" t="s">
        <v>185</v>
      </c>
      <c r="CA13" s="64" t="s">
        <v>186</v>
      </c>
    </row>
    <row r="14" spans="1:79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165</v>
      </c>
      <c r="E14" s="12">
        <f t="shared" ref="E14:E45" si="2">IF(COUNT(N14:CA14)=0,"", COUNT(N14:CA14))</f>
        <v>1</v>
      </c>
      <c r="F14" s="12">
        <f t="shared" ref="F14:F55" si="3">_xlfn.IFS(E14="","",E14=1,1,E14=2,2,E14=3,3,E14=4,4,E14=5,5,E14&gt;5,5)</f>
        <v>1</v>
      </c>
      <c r="G14" s="71">
        <f t="shared" ref="G14:G45" si="4">IFERROR(LARGE((N14:CA14),1),"")</f>
        <v>625.20000000000005</v>
      </c>
      <c r="H14" s="71" t="str">
        <f t="shared" ref="H14:H45" si="5">IFERROR(LARGE((N14:CA14),2),"")</f>
        <v/>
      </c>
      <c r="I14" s="71" t="str">
        <f t="shared" ref="I14:I45" si="6">IFERROR(LARGE((N14:CA14),3),"")</f>
        <v/>
      </c>
      <c r="J14" s="71" t="str">
        <f t="shared" ref="J14:J45" si="7">IFERROR(LARGE((N14:CA14),4),"")</f>
        <v/>
      </c>
      <c r="K14" s="71" t="str">
        <f t="shared" ref="K14:K45" si="8">IFERROR(LARGE((N14:CA14),5),"")</f>
        <v/>
      </c>
      <c r="L14" s="72">
        <f t="shared" ref="L14:L55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98</v>
      </c>
      <c r="E15" s="12">
        <f t="shared" si="2"/>
        <v>7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626.9</v>
      </c>
      <c r="J15" s="71">
        <f t="shared" si="7"/>
        <v>626.79999999999995</v>
      </c>
      <c r="K15" s="71">
        <f t="shared" si="8"/>
        <v>625.1</v>
      </c>
      <c r="L15" s="72">
        <f t="shared" si="9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626.9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100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139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105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89</v>
      </c>
      <c r="E19" s="12">
        <f t="shared" si="2"/>
        <v>4</v>
      </c>
      <c r="F19" s="12">
        <f t="shared" si="3"/>
        <v>4</v>
      </c>
      <c r="G19" s="71">
        <f t="shared" si="4"/>
        <v>624.79999999999995</v>
      </c>
      <c r="H19" s="71">
        <f t="shared" si="5"/>
        <v>624.4</v>
      </c>
      <c r="I19" s="71">
        <f t="shared" si="6"/>
        <v>621.70000000000005</v>
      </c>
      <c r="J19" s="71">
        <f t="shared" si="7"/>
        <v>619.5</v>
      </c>
      <c r="K19" s="71" t="str">
        <f t="shared" si="8"/>
        <v/>
      </c>
      <c r="L19" s="72">
        <f t="shared" si="9"/>
        <v>622.59999999999991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624.4</v>
      </c>
      <c r="S19" s="12">
        <v>624.79999999999995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>
        <v>621.70000000000005</v>
      </c>
      <c r="AH19" s="12">
        <v>619.5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147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>
        <v>625.20000000000005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624.70000000000005</v>
      </c>
      <c r="BP20" s="12">
        <v>624.70000000000005</v>
      </c>
      <c r="BQ20" s="12">
        <v>628.79999999999995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90</v>
      </c>
      <c r="E21" s="12">
        <f t="shared" si="2"/>
        <v>10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624.70000000000005</v>
      </c>
      <c r="J21" s="71">
        <f t="shared" si="7"/>
        <v>624.20000000000005</v>
      </c>
      <c r="K21" s="71">
        <f t="shared" si="8"/>
        <v>622.1</v>
      </c>
      <c r="L21" s="72">
        <f t="shared" si="9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617.20000000000005</v>
      </c>
      <c r="S21" s="12">
        <v>626.4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622.1</v>
      </c>
      <c r="AK21" s="12">
        <v>624.20000000000005</v>
      </c>
      <c r="AL21" s="12">
        <v>627.4</v>
      </c>
      <c r="AM21" s="12">
        <v>624.70000000000005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>
        <v>620</v>
      </c>
      <c r="BG21" s="12">
        <v>622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619</v>
      </c>
      <c r="BQ21" s="12">
        <v>621.20000000000005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95</v>
      </c>
      <c r="E22" s="12">
        <f t="shared" si="2"/>
        <v>3</v>
      </c>
      <c r="F22" s="12">
        <f t="shared" si="3"/>
        <v>3</v>
      </c>
      <c r="G22" s="71">
        <f t="shared" si="4"/>
        <v>627.70000000000005</v>
      </c>
      <c r="H22" s="71">
        <f t="shared" si="5"/>
        <v>626.9</v>
      </c>
      <c r="I22" s="71">
        <f t="shared" si="6"/>
        <v>619.70000000000005</v>
      </c>
      <c r="J22" s="71" t="str">
        <f t="shared" si="7"/>
        <v/>
      </c>
      <c r="K22" s="71" t="str">
        <f t="shared" si="8"/>
        <v/>
      </c>
      <c r="L22" s="72">
        <f t="shared" si="9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626.9</v>
      </c>
      <c r="S22" s="12">
        <v>619.70000000000005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>
        <v>627.70000000000005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104</v>
      </c>
      <c r="E23" s="12">
        <f t="shared" si="2"/>
        <v>6</v>
      </c>
      <c r="F23" s="12">
        <f t="shared" si="3"/>
        <v>5</v>
      </c>
      <c r="G23" s="71">
        <f t="shared" si="4"/>
        <v>621.1</v>
      </c>
      <c r="H23" s="71">
        <f t="shared" si="5"/>
        <v>620.1</v>
      </c>
      <c r="I23" s="71">
        <f t="shared" si="6"/>
        <v>619.29999999999995</v>
      </c>
      <c r="J23" s="71">
        <f t="shared" si="7"/>
        <v>618.6</v>
      </c>
      <c r="K23" s="71">
        <f t="shared" si="8"/>
        <v>617</v>
      </c>
      <c r="L23" s="72">
        <f t="shared" si="9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620.1</v>
      </c>
      <c r="U23" s="12">
        <v>619.29999999999995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>
        <v>618.6</v>
      </c>
      <c r="AM23" s="12">
        <v>613.70000000000005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>
        <v>617</v>
      </c>
      <c r="BQ23" s="12">
        <v>621.1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119</v>
      </c>
      <c r="E24" s="12">
        <f t="shared" si="2"/>
        <v>4</v>
      </c>
      <c r="F24" s="12">
        <f t="shared" si="3"/>
        <v>4</v>
      </c>
      <c r="G24" s="71">
        <f t="shared" si="4"/>
        <v>625.9</v>
      </c>
      <c r="H24" s="71">
        <f t="shared" si="5"/>
        <v>625.5</v>
      </c>
      <c r="I24" s="71">
        <f t="shared" si="6"/>
        <v>620.29999999999995</v>
      </c>
      <c r="J24" s="71">
        <f t="shared" si="7"/>
        <v>618.1</v>
      </c>
      <c r="K24" s="71" t="str">
        <f t="shared" si="8"/>
        <v/>
      </c>
      <c r="L24" s="72">
        <f t="shared" si="9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625.5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625.9</v>
      </c>
      <c r="BQ24" s="12">
        <v>618.1</v>
      </c>
      <c r="BR24" s="12" t="s">
        <v>12</v>
      </c>
      <c r="BS24" s="12">
        <v>620.29999999999995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164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>
        <v>625.5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123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627.79999999999995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>
        <v>621.1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616.5</v>
      </c>
      <c r="BQ26" s="12">
        <v>621.79999999999995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94</v>
      </c>
      <c r="E27" s="12">
        <f t="shared" si="2"/>
        <v>8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</v>
      </c>
      <c r="K27" s="71">
        <f t="shared" si="8"/>
        <v>622.79999999999995</v>
      </c>
      <c r="L27" s="72">
        <f t="shared" si="9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622.79999999999995</v>
      </c>
      <c r="S27" s="12">
        <v>624.29999999999995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622.20000000000005</v>
      </c>
      <c r="AM27" s="12">
        <v>626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613.1</v>
      </c>
      <c r="BC27" s="12">
        <v>624.20000000000005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615.79999999999995</v>
      </c>
      <c r="BQ27" s="12">
        <v>623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88</v>
      </c>
      <c r="E28" s="12">
        <f t="shared" si="2"/>
        <v>20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620</v>
      </c>
      <c r="S28" s="12">
        <v>624.1</v>
      </c>
      <c r="T28" s="12">
        <v>622.29999999999995</v>
      </c>
      <c r="U28" s="12">
        <v>626.79999999999995</v>
      </c>
      <c r="V28" s="12" t="s">
        <v>12</v>
      </c>
      <c r="W28" s="12" t="s">
        <v>12</v>
      </c>
      <c r="X28" s="12" t="s">
        <v>12</v>
      </c>
      <c r="Y28" s="12">
        <v>621.29999999999995</v>
      </c>
      <c r="Z28" s="12">
        <v>622.20000000000005</v>
      </c>
      <c r="AA28" s="12" t="s">
        <v>12</v>
      </c>
      <c r="AB28" s="12">
        <v>624.1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625.4</v>
      </c>
      <c r="AH28" s="12">
        <v>618.5</v>
      </c>
      <c r="AI28" s="12">
        <v>625.9</v>
      </c>
      <c r="AJ28" s="12">
        <v>623.20000000000005</v>
      </c>
      <c r="AK28" s="12">
        <v>626.9</v>
      </c>
      <c r="AL28" s="12">
        <v>617.6</v>
      </c>
      <c r="AM28" s="12">
        <v>625.70000000000005</v>
      </c>
      <c r="AN28" s="12">
        <v>611.6</v>
      </c>
      <c r="AO28" s="12">
        <v>616.70000000000005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617.79999999999995</v>
      </c>
      <c r="AW28" s="12">
        <v>621.5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621.29999999999995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620.1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96</v>
      </c>
      <c r="E29" s="12">
        <f t="shared" si="2"/>
        <v>7</v>
      </c>
      <c r="F29" s="12">
        <f t="shared" si="3"/>
        <v>5</v>
      </c>
      <c r="G29" s="71">
        <f t="shared" si="4"/>
        <v>627.4</v>
      </c>
      <c r="H29" s="71">
        <f t="shared" si="5"/>
        <v>624.1</v>
      </c>
      <c r="I29" s="71">
        <f t="shared" si="6"/>
        <v>623.4</v>
      </c>
      <c r="J29" s="71">
        <f t="shared" si="7"/>
        <v>622.5</v>
      </c>
      <c r="K29" s="71">
        <f t="shared" si="8"/>
        <v>621.5</v>
      </c>
      <c r="L29" s="72">
        <f t="shared" si="9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621.1</v>
      </c>
      <c r="S29" s="12">
        <v>623.4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624.1</v>
      </c>
      <c r="AM29" s="12">
        <v>617.4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622.5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627.4</v>
      </c>
      <c r="BQ29" s="12">
        <v>621.5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91</v>
      </c>
      <c r="E30" s="12">
        <f t="shared" si="2"/>
        <v>1</v>
      </c>
      <c r="F30" s="12">
        <f t="shared" si="3"/>
        <v>1</v>
      </c>
      <c r="G30" s="71">
        <f t="shared" si="4"/>
        <v>627.4</v>
      </c>
      <c r="H30" s="71" t="str">
        <f t="shared" si="5"/>
        <v/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627.4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103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625.79999999999995</v>
      </c>
      <c r="U31" s="12">
        <v>628.5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>
        <v>624.70000000000005</v>
      </c>
      <c r="AM31" s="12">
        <v>621.20000000000005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627.1</v>
      </c>
      <c r="AS31" s="12">
        <v>627.1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624.1</v>
      </c>
      <c r="BE31" s="12" t="s">
        <v>12</v>
      </c>
      <c r="BF31" s="12" t="s">
        <v>12</v>
      </c>
      <c r="BG31" s="12" t="s">
        <v>12</v>
      </c>
      <c r="BH31" s="12">
        <v>622</v>
      </c>
      <c r="BI31" s="12">
        <v>619.29999999999995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99</v>
      </c>
      <c r="E32" s="12">
        <f t="shared" si="2"/>
        <v>25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625.70000000000005</v>
      </c>
      <c r="S32" s="12">
        <v>630.6</v>
      </c>
      <c r="T32" s="12">
        <v>617.70000000000005</v>
      </c>
      <c r="U32" s="12">
        <v>624.6</v>
      </c>
      <c r="V32" s="12" t="s">
        <v>12</v>
      </c>
      <c r="W32" s="12" t="s">
        <v>12</v>
      </c>
      <c r="X32" s="12">
        <v>631</v>
      </c>
      <c r="Y32" s="12" t="s">
        <v>12</v>
      </c>
      <c r="Z32" s="12" t="s">
        <v>12</v>
      </c>
      <c r="AA32" s="12" t="s">
        <v>12</v>
      </c>
      <c r="AB32" s="12">
        <v>620.29999999999995</v>
      </c>
      <c r="AC32" s="12" t="s">
        <v>12</v>
      </c>
      <c r="AD32" s="12">
        <v>624.29999999999995</v>
      </c>
      <c r="AE32" s="12" t="s">
        <v>12</v>
      </c>
      <c r="AF32" s="12" t="s">
        <v>12</v>
      </c>
      <c r="AG32" s="12">
        <v>626.70000000000005</v>
      </c>
      <c r="AH32" s="12">
        <v>629</v>
      </c>
      <c r="AI32" s="12">
        <v>626.9</v>
      </c>
      <c r="AJ32" s="12">
        <v>623.70000000000005</v>
      </c>
      <c r="AK32" s="12">
        <v>629.1</v>
      </c>
      <c r="AL32" s="12">
        <v>623</v>
      </c>
      <c r="AM32" s="12">
        <v>623.1</v>
      </c>
      <c r="AN32" s="12" t="s">
        <v>12</v>
      </c>
      <c r="AO32" s="12" t="s">
        <v>12</v>
      </c>
      <c r="AP32" s="12">
        <v>622.9</v>
      </c>
      <c r="AQ32" s="12">
        <v>620.70000000000005</v>
      </c>
      <c r="AR32" s="12" t="s">
        <v>12</v>
      </c>
      <c r="AS32" s="12" t="s">
        <v>12</v>
      </c>
      <c r="AT32" s="12">
        <v>612.70000000000005</v>
      </c>
      <c r="AU32" s="12">
        <v>622.9</v>
      </c>
      <c r="AV32" s="12" t="s">
        <v>12</v>
      </c>
      <c r="AW32" s="12" t="s">
        <v>12</v>
      </c>
      <c r="AX32" s="12">
        <v>625.4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>
        <v>632.29999999999995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619.29999999999995</v>
      </c>
      <c r="BQ32" s="12">
        <v>622.6</v>
      </c>
      <c r="BR32" s="12" t="s">
        <v>12</v>
      </c>
      <c r="BS32" s="12" t="s">
        <v>12</v>
      </c>
      <c r="BT32" s="12" t="s">
        <v>12</v>
      </c>
      <c r="BU32" s="12">
        <v>620.29999999999995</v>
      </c>
      <c r="BV32" s="12" t="s">
        <v>12</v>
      </c>
      <c r="BW32" s="12">
        <v>625.5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102</v>
      </c>
      <c r="E33" s="12">
        <f t="shared" si="2"/>
        <v>21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618.9</v>
      </c>
      <c r="S33" s="12">
        <v>616.29999999999995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622.5</v>
      </c>
      <c r="Y33" s="12" t="s">
        <v>12</v>
      </c>
      <c r="Z33" s="12" t="s">
        <v>12</v>
      </c>
      <c r="AA33" s="12" t="s">
        <v>12</v>
      </c>
      <c r="AB33" s="12">
        <v>619.1</v>
      </c>
      <c r="AC33" s="12" t="s">
        <v>12</v>
      </c>
      <c r="AD33" s="12" t="s">
        <v>12</v>
      </c>
      <c r="AE33" s="12" t="s">
        <v>12</v>
      </c>
      <c r="AF33" s="12">
        <v>625</v>
      </c>
      <c r="AG33" s="12" t="s">
        <v>12</v>
      </c>
      <c r="AH33" s="12" t="s">
        <v>12</v>
      </c>
      <c r="AI33" s="12">
        <v>627.9</v>
      </c>
      <c r="AJ33" s="12" t="s">
        <v>12</v>
      </c>
      <c r="AK33" s="12" t="s">
        <v>12</v>
      </c>
      <c r="AL33" s="12">
        <v>624.20000000000005</v>
      </c>
      <c r="AM33" s="12">
        <v>622.9</v>
      </c>
      <c r="AN33" s="12" t="s">
        <v>12</v>
      </c>
      <c r="AO33" s="12" t="s">
        <v>12</v>
      </c>
      <c r="AP33" s="12">
        <v>626.6</v>
      </c>
      <c r="AQ33" s="12">
        <v>626.20000000000005</v>
      </c>
      <c r="AR33" s="12" t="s">
        <v>12</v>
      </c>
      <c r="AS33" s="12" t="s">
        <v>12</v>
      </c>
      <c r="AT33" s="12">
        <v>626.9</v>
      </c>
      <c r="AU33" s="12">
        <v>630.4</v>
      </c>
      <c r="AV33" s="12" t="s">
        <v>12</v>
      </c>
      <c r="AW33" s="12" t="s">
        <v>12</v>
      </c>
      <c r="AX33" s="12">
        <v>630.9</v>
      </c>
      <c r="AY33" s="12">
        <v>631.4</v>
      </c>
      <c r="AZ33" s="12">
        <v>624.20000000000005</v>
      </c>
      <c r="BA33" s="12">
        <v>628.20000000000005</v>
      </c>
      <c r="BB33" s="12">
        <v>607.6</v>
      </c>
      <c r="BC33" s="12" t="s">
        <v>12</v>
      </c>
      <c r="BD33" s="12" t="s">
        <v>12</v>
      </c>
      <c r="BE33" s="12">
        <v>625.70000000000005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623.70000000000005</v>
      </c>
      <c r="BQ33" s="12">
        <v>631.1</v>
      </c>
      <c r="BR33" s="12" t="s">
        <v>12</v>
      </c>
      <c r="BS33" s="12" t="s">
        <v>12</v>
      </c>
      <c r="BT33" s="12" t="s">
        <v>12</v>
      </c>
      <c r="BU33" s="12">
        <v>627.5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144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628.79999999999995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85</v>
      </c>
      <c r="E35" s="12">
        <f t="shared" si="2"/>
        <v>8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631.1</v>
      </c>
      <c r="K35" s="71">
        <f t="shared" si="8"/>
        <v>630.5</v>
      </c>
      <c r="L35" s="72">
        <f t="shared" si="9"/>
        <v>631.52</v>
      </c>
      <c r="N35" s="12" t="s">
        <v>12</v>
      </c>
      <c r="O35" s="12" t="s">
        <v>12</v>
      </c>
      <c r="P35" s="12" t="s">
        <v>12</v>
      </c>
      <c r="Q35" s="12">
        <v>632</v>
      </c>
      <c r="R35" s="12">
        <v>630.5</v>
      </c>
      <c r="S35" s="12">
        <v>632.6</v>
      </c>
      <c r="T35" s="12" t="s">
        <v>12</v>
      </c>
      <c r="U35" s="12" t="s">
        <v>12</v>
      </c>
      <c r="V35" s="12">
        <v>631.4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>
        <v>628.79999999999995</v>
      </c>
      <c r="BG35" s="12">
        <v>626.1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627.29999999999995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>
        <v>631.1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106</v>
      </c>
      <c r="E36" s="12">
        <f t="shared" si="2"/>
        <v>4</v>
      </c>
      <c r="F36" s="12">
        <f t="shared" si="3"/>
        <v>4</v>
      </c>
      <c r="G36" s="71">
        <f t="shared" si="4"/>
        <v>624.79999999999995</v>
      </c>
      <c r="H36" s="71">
        <f t="shared" si="5"/>
        <v>623.4</v>
      </c>
      <c r="I36" s="71">
        <f t="shared" si="6"/>
        <v>622.29999999999995</v>
      </c>
      <c r="J36" s="71">
        <f t="shared" si="7"/>
        <v>616.1</v>
      </c>
      <c r="K36" s="71" t="str">
        <f t="shared" si="8"/>
        <v/>
      </c>
      <c r="L36" s="72">
        <f t="shared" si="9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624.79999999999995</v>
      </c>
      <c r="S36" s="12">
        <v>622.29999999999995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616.1</v>
      </c>
      <c r="BQ36" s="12">
        <v>623.4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115</v>
      </c>
      <c r="E37" s="12">
        <f t="shared" si="2"/>
        <v>2</v>
      </c>
      <c r="F37" s="12">
        <f t="shared" si="3"/>
        <v>2</v>
      </c>
      <c r="G37" s="71">
        <f t="shared" si="4"/>
        <v>630.79999999999995</v>
      </c>
      <c r="H37" s="71">
        <f t="shared" si="5"/>
        <v>628.20000000000005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629.5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>
        <v>628.20000000000005</v>
      </c>
      <c r="BT37" s="12" t="s">
        <v>12</v>
      </c>
      <c r="BU37" s="12" t="s">
        <v>12</v>
      </c>
      <c r="BV37" s="12">
        <v>630.79999999999995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148</v>
      </c>
      <c r="E38" s="12">
        <f t="shared" si="2"/>
        <v>7</v>
      </c>
      <c r="F38" s="12">
        <f t="shared" si="3"/>
        <v>5</v>
      </c>
      <c r="G38" s="71">
        <f t="shared" si="4"/>
        <v>625.5</v>
      </c>
      <c r="H38" s="71">
        <f t="shared" si="5"/>
        <v>624.70000000000005</v>
      </c>
      <c r="I38" s="71">
        <f t="shared" si="6"/>
        <v>622.6</v>
      </c>
      <c r="J38" s="71">
        <f t="shared" si="7"/>
        <v>619.4</v>
      </c>
      <c r="K38" s="71">
        <f t="shared" si="8"/>
        <v>618.4</v>
      </c>
      <c r="L38" s="72">
        <f t="shared" si="9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>
        <v>625.5</v>
      </c>
      <c r="BE38" s="12" t="s">
        <v>12</v>
      </c>
      <c r="BF38" s="12">
        <v>616.70000000000005</v>
      </c>
      <c r="BG38" s="12" t="s">
        <v>12</v>
      </c>
      <c r="BH38" s="12">
        <v>616.4</v>
      </c>
      <c r="BI38" s="12" t="s">
        <v>12</v>
      </c>
      <c r="BJ38" s="12" t="s">
        <v>12</v>
      </c>
      <c r="BK38" s="12" t="s">
        <v>12</v>
      </c>
      <c r="BL38" s="12">
        <v>622.6</v>
      </c>
      <c r="BM38" s="12" t="s">
        <v>12</v>
      </c>
      <c r="BN38" s="12" t="s">
        <v>12</v>
      </c>
      <c r="BO38" s="12" t="s">
        <v>12</v>
      </c>
      <c r="BP38" s="12">
        <v>618.4</v>
      </c>
      <c r="BQ38" s="12">
        <v>619.4</v>
      </c>
      <c r="BR38" s="12" t="s">
        <v>12</v>
      </c>
      <c r="BS38" s="12" t="s">
        <v>12</v>
      </c>
      <c r="BT38" s="12">
        <v>624.70000000000005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107</v>
      </c>
      <c r="E39" s="12">
        <f t="shared" si="2"/>
        <v>5</v>
      </c>
      <c r="F39" s="12">
        <f t="shared" si="3"/>
        <v>5</v>
      </c>
      <c r="G39" s="71">
        <f t="shared" si="4"/>
        <v>625.1</v>
      </c>
      <c r="H39" s="71">
        <f t="shared" si="5"/>
        <v>621.6</v>
      </c>
      <c r="I39" s="71">
        <f t="shared" si="6"/>
        <v>620.6</v>
      </c>
      <c r="J39" s="71">
        <f t="shared" si="7"/>
        <v>620.29999999999995</v>
      </c>
      <c r="K39" s="71">
        <f t="shared" si="8"/>
        <v>619</v>
      </c>
      <c r="L39" s="72">
        <f t="shared" si="9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>
        <v>625.1</v>
      </c>
      <c r="S39" s="12">
        <v>621.6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>
        <v>620.6</v>
      </c>
      <c r="AM39" s="12">
        <v>619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>
        <v>620.29999999999995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146</v>
      </c>
      <c r="E40" s="12">
        <f t="shared" si="2"/>
        <v>1</v>
      </c>
      <c r="F40" s="12">
        <f t="shared" si="3"/>
        <v>1</v>
      </c>
      <c r="G40" s="71">
        <f t="shared" si="4"/>
        <v>626.5</v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>
        <f t="shared" si="9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626.5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93</v>
      </c>
      <c r="E41" s="12">
        <f t="shared" si="2"/>
        <v>10</v>
      </c>
      <c r="F41" s="12">
        <f t="shared" si="3"/>
        <v>5</v>
      </c>
      <c r="G41" s="71">
        <f t="shared" si="4"/>
        <v>626.4</v>
      </c>
      <c r="H41" s="71">
        <f t="shared" si="5"/>
        <v>626.4</v>
      </c>
      <c r="I41" s="71">
        <f t="shared" si="6"/>
        <v>625.20000000000005</v>
      </c>
      <c r="J41" s="71">
        <f t="shared" si="7"/>
        <v>625.1</v>
      </c>
      <c r="K41" s="71">
        <f t="shared" si="8"/>
        <v>623.5</v>
      </c>
      <c r="L41" s="72">
        <f t="shared" si="9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>
        <v>620.1</v>
      </c>
      <c r="S41" s="12">
        <v>626.4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626.4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>
        <v>622.4</v>
      </c>
      <c r="AM41" s="12">
        <v>623.5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619</v>
      </c>
      <c r="BD41" s="12" t="s">
        <v>12</v>
      </c>
      <c r="BE41" s="12" t="s">
        <v>12</v>
      </c>
      <c r="BF41" s="12">
        <v>622.5</v>
      </c>
      <c r="BG41" s="12">
        <v>625.1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622.9</v>
      </c>
      <c r="BQ41" s="12">
        <v>625.20000000000005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120</v>
      </c>
      <c r="E42" s="12">
        <f t="shared" si="2"/>
        <v>2</v>
      </c>
      <c r="F42" s="12">
        <f t="shared" si="3"/>
        <v>2</v>
      </c>
      <c r="G42" s="71">
        <f t="shared" si="4"/>
        <v>629</v>
      </c>
      <c r="H42" s="71">
        <f t="shared" si="5"/>
        <v>628.29999999999995</v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>
        <f t="shared" si="9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628.29999999999995</v>
      </c>
      <c r="AM42" s="12">
        <v>629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101</v>
      </c>
      <c r="E43" s="12">
        <f t="shared" si="2"/>
        <v>13</v>
      </c>
      <c r="F43" s="12">
        <f t="shared" si="3"/>
        <v>5</v>
      </c>
      <c r="G43" s="71">
        <f t="shared" si="4"/>
        <v>630.1</v>
      </c>
      <c r="H43" s="71">
        <f t="shared" si="5"/>
        <v>628.5</v>
      </c>
      <c r="I43" s="71">
        <f t="shared" si="6"/>
        <v>628.5</v>
      </c>
      <c r="J43" s="71">
        <f t="shared" si="7"/>
        <v>628.29999999999995</v>
      </c>
      <c r="K43" s="71">
        <f t="shared" si="8"/>
        <v>627.79999999999995</v>
      </c>
      <c r="L43" s="72">
        <f t="shared" si="9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>
        <v>625.70000000000005</v>
      </c>
      <c r="S43" s="12">
        <v>627.20000000000005</v>
      </c>
      <c r="T43" s="12">
        <v>627.79999999999995</v>
      </c>
      <c r="U43" s="12">
        <v>626.9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618.9</v>
      </c>
      <c r="AH43" s="12">
        <v>622.1</v>
      </c>
      <c r="AI43" s="12" t="s">
        <v>12</v>
      </c>
      <c r="AJ43" s="12" t="s">
        <v>12</v>
      </c>
      <c r="AK43" s="12" t="s">
        <v>12</v>
      </c>
      <c r="AL43" s="12">
        <v>628.5</v>
      </c>
      <c r="AM43" s="12">
        <v>630.1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>
        <v>628.29999999999995</v>
      </c>
      <c r="AS43" s="12">
        <v>628.5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>
        <v>626.79999999999995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627.5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>
        <v>624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117</v>
      </c>
      <c r="E44" s="12">
        <f t="shared" si="2"/>
        <v>5</v>
      </c>
      <c r="F44" s="12">
        <f t="shared" si="3"/>
        <v>5</v>
      </c>
      <c r="G44" s="71">
        <f t="shared" si="4"/>
        <v>627.29999999999995</v>
      </c>
      <c r="H44" s="71">
        <f t="shared" si="5"/>
        <v>623.79999999999995</v>
      </c>
      <c r="I44" s="71">
        <f t="shared" si="6"/>
        <v>617.1</v>
      </c>
      <c r="J44" s="71">
        <f t="shared" si="7"/>
        <v>615.5</v>
      </c>
      <c r="K44" s="71">
        <f t="shared" si="8"/>
        <v>615</v>
      </c>
      <c r="L44" s="72">
        <f t="shared" si="9"/>
        <v>619.74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627.29999999999995</v>
      </c>
      <c r="BG44" s="12" t="s">
        <v>12</v>
      </c>
      <c r="BH44" s="12">
        <v>623.79999999999995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>
        <v>617.1</v>
      </c>
      <c r="BQ44" s="12">
        <v>615.5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>
        <v>615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108</v>
      </c>
      <c r="E45" s="12">
        <f t="shared" si="2"/>
        <v>4</v>
      </c>
      <c r="F45" s="12">
        <f t="shared" si="3"/>
        <v>4</v>
      </c>
      <c r="G45" s="71">
        <f t="shared" si="4"/>
        <v>626.70000000000005</v>
      </c>
      <c r="H45" s="71">
        <f t="shared" si="5"/>
        <v>618.4</v>
      </c>
      <c r="I45" s="71">
        <f t="shared" si="6"/>
        <v>615.5</v>
      </c>
      <c r="J45" s="71">
        <f t="shared" si="7"/>
        <v>611.79999999999995</v>
      </c>
      <c r="K45" s="71" t="str">
        <f t="shared" si="8"/>
        <v/>
      </c>
      <c r="L45" s="72">
        <f t="shared" si="9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626.70000000000005</v>
      </c>
      <c r="U45" s="12">
        <v>611.79999999999995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618.4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92</v>
      </c>
      <c r="E46" s="12">
        <f t="shared" ref="E46:E77" si="10">IF(COUNT(N46:CA46)=0,"", COUNT(N46:CA46))</f>
        <v>10</v>
      </c>
      <c r="F46" s="12">
        <f t="shared" si="3"/>
        <v>5</v>
      </c>
      <c r="G46" s="71">
        <f t="shared" ref="G46:G77" si="11">IFERROR(LARGE((N46:CA46),1),"")</f>
        <v>629.29999999999995</v>
      </c>
      <c r="H46" s="71">
        <f t="shared" ref="H46:H77" si="12">IFERROR(LARGE((N46:CA46),2),"")</f>
        <v>629.20000000000005</v>
      </c>
      <c r="I46" s="71">
        <f t="shared" ref="I46:I77" si="13">IFERROR(LARGE((N46:CA46),3),"")</f>
        <v>628.5</v>
      </c>
      <c r="J46" s="71">
        <f t="shared" ref="J46:J77" si="14">IFERROR(LARGE((N46:CA46),4),"")</f>
        <v>626.29999999999995</v>
      </c>
      <c r="K46" s="71">
        <f t="shared" ref="K46:K83" si="15">IFERROR(LARGE((N46:CA46),5),"")</f>
        <v>625.5</v>
      </c>
      <c r="L46" s="72">
        <f t="shared" si="9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>
        <v>626.29999999999995</v>
      </c>
      <c r="S46" s="12">
        <v>622.79999999999995</v>
      </c>
      <c r="T46" s="12">
        <v>624.29999999999995</v>
      </c>
      <c r="U46" s="12">
        <v>624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625.5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>
        <v>623.1</v>
      </c>
      <c r="AM46" s="12">
        <v>621.5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629.20000000000005</v>
      </c>
      <c r="BQ46" s="12">
        <v>628.5</v>
      </c>
      <c r="BR46" s="12" t="s">
        <v>12</v>
      </c>
      <c r="BS46" s="12" t="s">
        <v>12</v>
      </c>
      <c r="BT46" s="12" t="s">
        <v>12</v>
      </c>
      <c r="BU46" s="12">
        <v>629.29999999999995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162</v>
      </c>
      <c r="E47" s="12">
        <f t="shared" si="10"/>
        <v>2</v>
      </c>
      <c r="F47" s="12">
        <f t="shared" si="3"/>
        <v>2</v>
      </c>
      <c r="G47" s="71">
        <f t="shared" si="11"/>
        <v>626.5</v>
      </c>
      <c r="H47" s="71">
        <f t="shared" si="12"/>
        <v>619.29999999999995</v>
      </c>
      <c r="I47" s="71" t="str">
        <f t="shared" si="13"/>
        <v/>
      </c>
      <c r="J47" s="71" t="str">
        <f t="shared" si="14"/>
        <v/>
      </c>
      <c r="K47" s="71" t="str">
        <f t="shared" si="15"/>
        <v/>
      </c>
      <c r="L47" s="72">
        <f t="shared" si="9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626.5</v>
      </c>
      <c r="BQ47" s="12">
        <v>619.29999999999995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83</v>
      </c>
      <c r="E48" s="12">
        <f t="shared" si="10"/>
        <v>9</v>
      </c>
      <c r="F48" s="12">
        <f t="shared" si="3"/>
        <v>5</v>
      </c>
      <c r="G48" s="71">
        <f t="shared" si="11"/>
        <v>634.1</v>
      </c>
      <c r="H48" s="71">
        <f t="shared" si="12"/>
        <v>633.5</v>
      </c>
      <c r="I48" s="71">
        <f t="shared" si="13"/>
        <v>632.70000000000005</v>
      </c>
      <c r="J48" s="71">
        <f t="shared" si="14"/>
        <v>632.70000000000005</v>
      </c>
      <c r="K48" s="71">
        <f t="shared" si="15"/>
        <v>631.6</v>
      </c>
      <c r="L48" s="72">
        <f t="shared" si="9"/>
        <v>632.91999999999996</v>
      </c>
      <c r="N48" s="12" t="s">
        <v>12</v>
      </c>
      <c r="O48" s="12" t="s">
        <v>12</v>
      </c>
      <c r="P48" s="12" t="s">
        <v>12</v>
      </c>
      <c r="Q48" s="12">
        <v>632.70000000000005</v>
      </c>
      <c r="R48" s="12" t="s">
        <v>12</v>
      </c>
      <c r="S48" s="12" t="s">
        <v>12</v>
      </c>
      <c r="T48" s="12" t="s">
        <v>12</v>
      </c>
      <c r="U48" s="12" t="s">
        <v>12</v>
      </c>
      <c r="V48" s="12">
        <v>625.20000000000005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>
        <v>629.1</v>
      </c>
      <c r="AU48" s="12">
        <v>633.5</v>
      </c>
      <c r="AV48" s="12">
        <v>634.1</v>
      </c>
      <c r="AW48" s="12">
        <v>627.9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>
        <v>632.70000000000005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>
        <v>631.6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>
        <v>630.70000000000005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145</v>
      </c>
      <c r="E49" s="12">
        <f t="shared" si="10"/>
        <v>3</v>
      </c>
      <c r="F49" s="12">
        <f t="shared" si="3"/>
        <v>3</v>
      </c>
      <c r="G49" s="71">
        <f t="shared" si="11"/>
        <v>629.1</v>
      </c>
      <c r="H49" s="71">
        <f t="shared" si="12"/>
        <v>627.1</v>
      </c>
      <c r="I49" s="71">
        <f t="shared" si="13"/>
        <v>626.20000000000005</v>
      </c>
      <c r="J49" s="71" t="str">
        <f t="shared" si="14"/>
        <v/>
      </c>
      <c r="K49" s="71" t="str">
        <f t="shared" si="15"/>
        <v/>
      </c>
      <c r="L49" s="72">
        <f t="shared" si="9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627.1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626.20000000000005</v>
      </c>
      <c r="BQ49" s="12">
        <v>629.1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87</v>
      </c>
      <c r="E50" s="12">
        <f t="shared" si="10"/>
        <v>10</v>
      </c>
      <c r="F50" s="12">
        <f t="shared" si="3"/>
        <v>5</v>
      </c>
      <c r="G50" s="71">
        <f t="shared" si="11"/>
        <v>629.9</v>
      </c>
      <c r="H50" s="71">
        <f t="shared" si="12"/>
        <v>627.4</v>
      </c>
      <c r="I50" s="71">
        <f t="shared" si="13"/>
        <v>626</v>
      </c>
      <c r="J50" s="71">
        <f t="shared" si="14"/>
        <v>625.5</v>
      </c>
      <c r="K50" s="71">
        <f t="shared" si="15"/>
        <v>625.4</v>
      </c>
      <c r="L50" s="72">
        <f t="shared" si="9"/>
        <v>626.84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>
        <v>624.1</v>
      </c>
      <c r="S50" s="12">
        <v>625.4</v>
      </c>
      <c r="T50" s="12">
        <v>623.70000000000005</v>
      </c>
      <c r="U50" s="12">
        <v>626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627.4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>
        <v>625.5</v>
      </c>
      <c r="AM50" s="12">
        <v>623.6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623.5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623.79999999999995</v>
      </c>
      <c r="BV50" s="12" t="s">
        <v>12</v>
      </c>
      <c r="BW50" s="12">
        <v>629.9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84</v>
      </c>
      <c r="E51" s="12">
        <f t="shared" si="10"/>
        <v>19</v>
      </c>
      <c r="F51" s="12">
        <f t="shared" si="3"/>
        <v>5</v>
      </c>
      <c r="G51" s="71">
        <f t="shared" si="11"/>
        <v>631.4</v>
      </c>
      <c r="H51" s="71">
        <f t="shared" si="12"/>
        <v>630.70000000000005</v>
      </c>
      <c r="I51" s="71">
        <f t="shared" si="13"/>
        <v>630.20000000000005</v>
      </c>
      <c r="J51" s="71">
        <f t="shared" si="14"/>
        <v>629.9</v>
      </c>
      <c r="K51" s="71">
        <f t="shared" si="15"/>
        <v>629.79999999999995</v>
      </c>
      <c r="L51" s="72">
        <f t="shared" si="9"/>
        <v>630.4</v>
      </c>
      <c r="N51" s="12" t="s">
        <v>12</v>
      </c>
      <c r="O51" s="12" t="s">
        <v>12</v>
      </c>
      <c r="P51" s="12" t="s">
        <v>12</v>
      </c>
      <c r="Q51" s="12">
        <v>630.70000000000005</v>
      </c>
      <c r="R51" s="12">
        <v>629.79999999999995</v>
      </c>
      <c r="S51" s="12">
        <v>631.4</v>
      </c>
      <c r="T51" s="12">
        <v>626.5</v>
      </c>
      <c r="U51" s="12">
        <v>629.29999999999995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623.6</v>
      </c>
      <c r="AH51" s="12">
        <v>627.79999999999995</v>
      </c>
      <c r="AI51" s="12" t="s">
        <v>12</v>
      </c>
      <c r="AJ51" s="12">
        <v>628.4</v>
      </c>
      <c r="AK51" s="12">
        <v>629.9</v>
      </c>
      <c r="AL51" s="12">
        <v>628.70000000000005</v>
      </c>
      <c r="AM51" s="12">
        <v>627.20000000000005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>
        <v>628.79999999999995</v>
      </c>
      <c r="AU51" s="12">
        <v>629.5</v>
      </c>
      <c r="AV51" s="12">
        <v>630.20000000000005</v>
      </c>
      <c r="AW51" s="12">
        <v>624.9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>
        <v>627.4</v>
      </c>
      <c r="BG51" s="12">
        <v>626.29999999999995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623.5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>
        <v>626.79999999999995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116</v>
      </c>
      <c r="E52" s="12">
        <f t="shared" si="10"/>
        <v>2</v>
      </c>
      <c r="F52" s="12">
        <f t="shared" si="3"/>
        <v>2</v>
      </c>
      <c r="G52" s="71">
        <f t="shared" si="11"/>
        <v>626.6</v>
      </c>
      <c r="H52" s="71">
        <f t="shared" si="12"/>
        <v>625</v>
      </c>
      <c r="I52" s="71" t="str">
        <f t="shared" si="13"/>
        <v/>
      </c>
      <c r="J52" s="71" t="str">
        <f t="shared" si="14"/>
        <v/>
      </c>
      <c r="K52" s="71" t="str">
        <f t="shared" si="15"/>
        <v/>
      </c>
      <c r="L52" s="72">
        <f t="shared" si="9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>
        <v>625</v>
      </c>
      <c r="AM52" s="12">
        <v>626.6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122</v>
      </c>
      <c r="E53" s="12">
        <f t="shared" si="10"/>
        <v>4</v>
      </c>
      <c r="F53" s="12">
        <f t="shared" si="3"/>
        <v>4</v>
      </c>
      <c r="G53" s="71">
        <f t="shared" si="11"/>
        <v>628</v>
      </c>
      <c r="H53" s="71">
        <f t="shared" si="12"/>
        <v>623.9</v>
      </c>
      <c r="I53" s="71">
        <f t="shared" si="13"/>
        <v>621.5</v>
      </c>
      <c r="J53" s="71">
        <f t="shared" si="14"/>
        <v>621.29999999999995</v>
      </c>
      <c r="K53" s="71" t="str">
        <f t="shared" si="15"/>
        <v/>
      </c>
      <c r="L53" s="72">
        <f t="shared" si="9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>
        <v>628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>
        <v>623.9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>
        <v>621.29999999999995</v>
      </c>
      <c r="BQ53" s="12">
        <v>621.5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  <row r="54" spans="1:79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86</v>
      </c>
      <c r="E54" s="12">
        <f t="shared" si="10"/>
        <v>8</v>
      </c>
      <c r="F54" s="12">
        <f t="shared" si="3"/>
        <v>5</v>
      </c>
      <c r="G54" s="71">
        <f t="shared" si="11"/>
        <v>630.9</v>
      </c>
      <c r="H54" s="71">
        <f t="shared" si="12"/>
        <v>630.20000000000005</v>
      </c>
      <c r="I54" s="71">
        <f t="shared" si="13"/>
        <v>630.1</v>
      </c>
      <c r="J54" s="71">
        <f t="shared" si="14"/>
        <v>630.1</v>
      </c>
      <c r="K54" s="71">
        <f t="shared" si="15"/>
        <v>629.29999999999995</v>
      </c>
      <c r="L54" s="72">
        <f t="shared" si="9"/>
        <v>630.11999999999989</v>
      </c>
      <c r="N54" s="12" t="s">
        <v>12</v>
      </c>
      <c r="O54" s="12" t="s">
        <v>12</v>
      </c>
      <c r="P54" s="12" t="s">
        <v>12</v>
      </c>
      <c r="Q54" s="12" t="s">
        <v>12</v>
      </c>
      <c r="R54" s="12">
        <v>629.29999999999995</v>
      </c>
      <c r="S54" s="12">
        <v>622.6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630.1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>
        <v>627</v>
      </c>
      <c r="AM54" s="12">
        <v>630.9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630.20000000000005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>
        <v>630.1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627.79999999999995</v>
      </c>
      <c r="BX54" s="12" t="s">
        <v>12</v>
      </c>
      <c r="BY54" s="12" t="s">
        <v>12</v>
      </c>
      <c r="BZ54" s="12" t="s">
        <v>12</v>
      </c>
      <c r="CA54" s="12" t="s">
        <v>12</v>
      </c>
    </row>
    <row r="55" spans="1:79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97</v>
      </c>
      <c r="E55" s="12">
        <f t="shared" si="10"/>
        <v>7</v>
      </c>
      <c r="F55" s="12">
        <f t="shared" si="3"/>
        <v>5</v>
      </c>
      <c r="G55" s="71">
        <f t="shared" si="11"/>
        <v>625.5</v>
      </c>
      <c r="H55" s="71">
        <f t="shared" si="12"/>
        <v>625.4</v>
      </c>
      <c r="I55" s="71">
        <f t="shared" si="13"/>
        <v>624.9</v>
      </c>
      <c r="J55" s="71">
        <f t="shared" si="14"/>
        <v>623.29999999999995</v>
      </c>
      <c r="K55" s="71">
        <f t="shared" si="15"/>
        <v>622.9</v>
      </c>
      <c r="L55" s="72">
        <f t="shared" si="9"/>
        <v>624.40000000000009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625.4</v>
      </c>
      <c r="S55" s="12">
        <v>621.79999999999995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621</v>
      </c>
      <c r="AM55" s="12">
        <v>622.9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624.9</v>
      </c>
      <c r="BQ55" s="12">
        <v>623.29999999999995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>
        <v>625.5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</row>
    <row r="56" spans="1:79" x14ac:dyDescent="0.35">
      <c r="A56" t="str">
        <f t="shared" ref="A56:A72" si="16">IF(D56="","",(RIGHT(D56,LEN(D56)-SEARCH(" ",D56,1))))</f>
        <v>Bowden</v>
      </c>
      <c r="B56" t="str">
        <f t="shared" ref="B56:B72" si="17">IF(D56="","",(LEFT(D56,SEARCH(" ",D56,1))))</f>
        <v xml:space="preserve">Marley </v>
      </c>
      <c r="C56" s="12">
        <v>48</v>
      </c>
      <c r="D56" t="s">
        <v>188</v>
      </c>
      <c r="E56" s="12">
        <f t="shared" si="10"/>
        <v>1</v>
      </c>
      <c r="F56" s="12">
        <f t="shared" ref="F56:F72" si="18">_xlfn.IFS(E56="","",E56=1,1,E56=2,2,E56=3,3,E56=4,4,E56=5,5,E56&gt;5,5)</f>
        <v>1</v>
      </c>
      <c r="G56" s="71">
        <f t="shared" si="11"/>
        <v>627.4</v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5"/>
        <v/>
      </c>
      <c r="L56" s="72">
        <f t="shared" ref="L56:L72" si="19">IFERROR(AVERAGEIF(G56:K56,"&gt;0"),"")</f>
        <v>627.4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>
        <v>627.4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</row>
    <row r="57" spans="1:79" x14ac:dyDescent="0.35">
      <c r="A57" t="str">
        <f t="shared" si="16"/>
        <v/>
      </c>
      <c r="B57" t="str">
        <f t="shared" si="17"/>
        <v/>
      </c>
      <c r="C57" s="12">
        <v>49</v>
      </c>
      <c r="E57" s="12" t="str">
        <f t="shared" si="10"/>
        <v/>
      </c>
      <c r="F57" s="12" t="str">
        <f t="shared" si="18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5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</row>
    <row r="58" spans="1:79" x14ac:dyDescent="0.35">
      <c r="A58" t="str">
        <f t="shared" si="16"/>
        <v/>
      </c>
      <c r="B58" t="str">
        <f t="shared" si="17"/>
        <v/>
      </c>
      <c r="C58" s="12">
        <v>50</v>
      </c>
      <c r="E58" s="12" t="str">
        <f t="shared" si="10"/>
        <v/>
      </c>
      <c r="F58" s="12" t="str">
        <f t="shared" si="18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</row>
    <row r="59" spans="1:79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</row>
    <row r="60" spans="1:79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</row>
    <row r="61" spans="1:79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</row>
    <row r="62" spans="1:79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</row>
    <row r="63" spans="1:79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</row>
    <row r="64" spans="1:79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</row>
    <row r="65" spans="1:79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</row>
    <row r="66" spans="1:79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</row>
    <row r="67" spans="1:79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</row>
    <row r="68" spans="1:79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</row>
    <row r="69" spans="1:79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</row>
    <row r="70" spans="1:79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</row>
    <row r="71" spans="1:79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</row>
    <row r="72" spans="1:79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</row>
    <row r="73" spans="1:79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</row>
    <row r="74" spans="1:79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</row>
    <row r="75" spans="1:79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</row>
    <row r="76" spans="1:79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</row>
    <row r="77" spans="1:79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</row>
    <row r="78" spans="1:79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IF(COUNT(N78:CA78)=0,"", COUNT(N78:CA78))</f>
        <v/>
      </c>
      <c r="F78" s="12" t="str">
        <f t="shared" si="22"/>
        <v/>
      </c>
      <c r="G78" s="71" t="str">
        <f t="shared" ref="G78:G83" si="25">IFERROR(LARGE((N78:CA78),1),"")</f>
        <v/>
      </c>
      <c r="H78" s="71" t="str">
        <f t="shared" ref="H78:H83" si="26">IFERROR(LARGE((N78:CA78),2),"")</f>
        <v/>
      </c>
      <c r="I78" s="71" t="str">
        <f t="shared" ref="I78:I83" si="27">IFERROR(LARGE((N78:CA78),3),"")</f>
        <v/>
      </c>
      <c r="J78" s="71" t="str">
        <f t="shared" ref="J78:J83" si="28">IFERROR(LARGE((N78:CA78),4),"")</f>
        <v/>
      </c>
      <c r="K78" s="71" t="str">
        <f t="shared" si="15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</row>
    <row r="79" spans="1:79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5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</row>
    <row r="80" spans="1:79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5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</row>
    <row r="81" spans="1:79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5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</row>
    <row r="82" spans="1:79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5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</row>
    <row r="83" spans="1:79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5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</row>
  </sheetData>
  <sortState xmlns:xlrd2="http://schemas.microsoft.com/office/spreadsheetml/2017/richdata2" ref="A14:CA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A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X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33</v>
      </c>
    </row>
    <row r="3" spans="1:50" x14ac:dyDescent="0.35">
      <c r="B3" s="2" t="str">
        <f>Summary!B2</f>
        <v>June 12,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2026</v>
      </c>
      <c r="AT11" s="64">
        <v>2026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152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41</v>
      </c>
      <c r="AR12" s="64" t="s">
        <v>41</v>
      </c>
      <c r="AS12" s="64" t="s">
        <v>41</v>
      </c>
      <c r="AT12" s="64" t="s">
        <v>41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140</v>
      </c>
      <c r="AE13" s="64" t="s">
        <v>58</v>
      </c>
      <c r="AF13" s="64" t="s">
        <v>82</v>
      </c>
      <c r="AG13" s="64" t="s">
        <v>159</v>
      </c>
      <c r="AH13" s="64" t="s">
        <v>160</v>
      </c>
      <c r="AI13" s="64" t="s">
        <v>157</v>
      </c>
      <c r="AJ13" s="64" t="s">
        <v>161</v>
      </c>
      <c r="AK13" s="64" t="s">
        <v>168</v>
      </c>
      <c r="AL13" s="64" t="s">
        <v>169</v>
      </c>
      <c r="AM13" s="64" t="s">
        <v>170</v>
      </c>
      <c r="AN13" s="64" t="s">
        <v>58</v>
      </c>
      <c r="AO13" s="64" t="s">
        <v>179</v>
      </c>
      <c r="AP13" s="64" t="s">
        <v>180</v>
      </c>
      <c r="AQ13" s="64" t="s">
        <v>109</v>
      </c>
      <c r="AR13" s="64" t="s">
        <v>110</v>
      </c>
      <c r="AS13" s="64" t="s">
        <v>192</v>
      </c>
      <c r="AT13" s="64" t="s">
        <v>193</v>
      </c>
      <c r="AU13" s="64" t="s">
        <v>189</v>
      </c>
      <c r="AV13" s="64" t="s">
        <v>194</v>
      </c>
      <c r="AW13" s="64" t="s">
        <v>195</v>
      </c>
      <c r="AX13" s="64" t="s">
        <v>196</v>
      </c>
    </row>
    <row r="14" spans="1:50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175</v>
      </c>
      <c r="E14">
        <f t="shared" ref="E14:E47" si="2">IF(COUNT(N14:AX14)=0,"", COUNT(N14:AX14))</f>
        <v>4</v>
      </c>
      <c r="F14">
        <f t="shared" ref="F14:F33" si="3">_xlfn.IFS(E14="","",E14=1,1,E14=2,2,E14=3,3,E14=4,4,E14=5,5,E14&gt;5,5)</f>
        <v>4</v>
      </c>
      <c r="G14">
        <f t="shared" ref="G14:G47" si="4">IFERROR(LARGE((N14:AX14),1),"")</f>
        <v>588</v>
      </c>
      <c r="H14">
        <f t="shared" ref="H14:H47" si="5">IFERROR(LARGE((N14:AX14),2),"")</f>
        <v>586</v>
      </c>
      <c r="I14">
        <f t="shared" ref="I14:I47" si="6">IFERROR(LARGE((N14:AX14),3),"")</f>
        <v>583</v>
      </c>
      <c r="J14">
        <f t="shared" ref="J14:J47" si="7">IFERROR(LARGE((N14:AX14),4),"")</f>
        <v>577</v>
      </c>
      <c r="K14" t="str">
        <f t="shared" ref="K14:K47" si="8">IFERROR(LARGE((N14:AX14),5),"")</f>
        <v/>
      </c>
      <c r="L14">
        <f t="shared" ref="L14:L33" si="9">IFERROR(AVERAGEIF(G14:K14,"&gt;0"),"")</f>
        <v>583.5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>
        <v>583</v>
      </c>
      <c r="AT14" s="12">
        <v>577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 t="shared" si="2"/>
        <v>4</v>
      </c>
      <c r="F15">
        <f t="shared" si="3"/>
        <v>4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579</v>
      </c>
      <c r="K15" t="str">
        <f t="shared" si="8"/>
        <v/>
      </c>
      <c r="L15">
        <f t="shared" si="9"/>
        <v>586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>
        <v>579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 t="shared" si="2"/>
        <v>15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587</v>
      </c>
      <c r="AT16" s="12">
        <v>587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579</v>
      </c>
      <c r="I17">
        <f t="shared" si="6"/>
        <v>576</v>
      </c>
      <c r="J17">
        <f t="shared" si="7"/>
        <v>576</v>
      </c>
      <c r="K17">
        <f t="shared" si="8"/>
        <v>576</v>
      </c>
      <c r="L17" s="78">
        <f t="shared" si="9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 t="shared" si="2"/>
        <v>5</v>
      </c>
      <c r="F19">
        <f t="shared" si="3"/>
        <v>5</v>
      </c>
      <c r="G19">
        <f t="shared" si="4"/>
        <v>585</v>
      </c>
      <c r="H19">
        <f t="shared" si="5"/>
        <v>584</v>
      </c>
      <c r="I19">
        <f t="shared" si="6"/>
        <v>584</v>
      </c>
      <c r="J19">
        <f t="shared" si="7"/>
        <v>578</v>
      </c>
      <c r="K19">
        <f t="shared" si="8"/>
        <v>574</v>
      </c>
      <c r="L19" s="78">
        <f t="shared" si="9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 t="shared" si="2"/>
        <v>15</v>
      </c>
      <c r="F20">
        <f t="shared" si="3"/>
        <v>5</v>
      </c>
      <c r="G20">
        <f t="shared" si="4"/>
        <v>595</v>
      </c>
      <c r="H20">
        <f t="shared" si="5"/>
        <v>594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>
        <v>594</v>
      </c>
      <c r="AR20" s="12">
        <v>590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 t="shared" si="2"/>
        <v>16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589</v>
      </c>
      <c r="K21">
        <f t="shared" si="8"/>
        <v>589</v>
      </c>
      <c r="L21" s="78">
        <f t="shared" si="9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>
        <v>584</v>
      </c>
      <c r="AR21" s="12">
        <v>588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 t="shared" si="2"/>
        <v>5</v>
      </c>
      <c r="F22">
        <f t="shared" si="3"/>
        <v>5</v>
      </c>
      <c r="G22">
        <f t="shared" si="4"/>
        <v>587</v>
      </c>
      <c r="H22">
        <f t="shared" si="5"/>
        <v>585</v>
      </c>
      <c r="I22">
        <f t="shared" si="6"/>
        <v>580</v>
      </c>
      <c r="J22">
        <f t="shared" si="7"/>
        <v>579</v>
      </c>
      <c r="K22">
        <f t="shared" si="8"/>
        <v>577</v>
      </c>
      <c r="L22" s="78">
        <f t="shared" si="9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576</v>
      </c>
      <c r="I23">
        <f t="shared" si="6"/>
        <v>568</v>
      </c>
      <c r="J23">
        <f t="shared" si="7"/>
        <v>562</v>
      </c>
      <c r="K23" t="str">
        <f t="shared" si="8"/>
        <v/>
      </c>
      <c r="L23" s="78">
        <f t="shared" si="9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 t="shared" si="2"/>
        <v>16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590</v>
      </c>
      <c r="K24">
        <f t="shared" si="8"/>
        <v>586</v>
      </c>
      <c r="L24" s="78">
        <f t="shared" si="9"/>
        <v>589.4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>
        <v>586</v>
      </c>
      <c r="AT24" s="12">
        <v>590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 t="shared" si="2"/>
        <v>12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>
        <v>577</v>
      </c>
      <c r="AT25" s="12">
        <v>580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 t="shared" si="2"/>
        <v>17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>
        <v>572</v>
      </c>
      <c r="AT26" s="12">
        <v>568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 t="shared" si="2"/>
        <v>12</v>
      </c>
      <c r="F27">
        <f t="shared" si="3"/>
        <v>5</v>
      </c>
      <c r="G27">
        <f t="shared" si="4"/>
        <v>595</v>
      </c>
      <c r="H27">
        <f t="shared" si="5"/>
        <v>593</v>
      </c>
      <c r="I27">
        <f t="shared" si="6"/>
        <v>590</v>
      </c>
      <c r="J27">
        <f t="shared" si="7"/>
        <v>590</v>
      </c>
      <c r="K27">
        <f t="shared" si="8"/>
        <v>589</v>
      </c>
      <c r="L27" s="78">
        <f t="shared" si="9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>
        <v>590</v>
      </c>
      <c r="AR27" s="12">
        <v>595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 t="shared" si="2"/>
        <v>10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592</v>
      </c>
      <c r="J28">
        <f t="shared" si="7"/>
        <v>591</v>
      </c>
      <c r="K28">
        <f t="shared" si="8"/>
        <v>590</v>
      </c>
      <c r="L28" s="78">
        <f t="shared" si="9"/>
        <v>592.4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>
        <v>592</v>
      </c>
      <c r="AR28" s="12">
        <v>587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 t="shared" si="2"/>
        <v>5</v>
      </c>
      <c r="F29">
        <f t="shared" si="3"/>
        <v>5</v>
      </c>
      <c r="G29">
        <f t="shared" si="4"/>
        <v>589</v>
      </c>
      <c r="H29">
        <f t="shared" si="5"/>
        <v>588</v>
      </c>
      <c r="I29">
        <f t="shared" si="6"/>
        <v>586</v>
      </c>
      <c r="J29">
        <f t="shared" si="7"/>
        <v>575</v>
      </c>
      <c r="K29">
        <f t="shared" si="8"/>
        <v>575</v>
      </c>
      <c r="L29">
        <f t="shared" si="9"/>
        <v>582.6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575</v>
      </c>
      <c r="AT29" s="12">
        <v>575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 t="shared" si="2"/>
        <v>6</v>
      </c>
      <c r="F30">
        <f t="shared" si="3"/>
        <v>5</v>
      </c>
      <c r="G30">
        <f t="shared" si="4"/>
        <v>591</v>
      </c>
      <c r="H30">
        <f t="shared" si="5"/>
        <v>588</v>
      </c>
      <c r="I30">
        <f t="shared" si="6"/>
        <v>586</v>
      </c>
      <c r="J30">
        <f t="shared" si="7"/>
        <v>584</v>
      </c>
      <c r="K30">
        <f t="shared" si="8"/>
        <v>584</v>
      </c>
      <c r="L30" s="78">
        <f t="shared" si="9"/>
        <v>586.6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586</v>
      </c>
      <c r="AT30" s="12">
        <v>580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 t="shared" si="2"/>
        <v>13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587</v>
      </c>
      <c r="L31" s="78">
        <f t="shared" si="9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576</v>
      </c>
      <c r="AT31" s="12">
        <v>583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 t="shared" si="2"/>
        <v>14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>
        <v>581</v>
      </c>
      <c r="AT32" s="12">
        <v>567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 t="shared" si="2"/>
        <v>14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</sheetData>
  <sortState xmlns:xlrd2="http://schemas.microsoft.com/office/spreadsheetml/2017/richdata2" ref="A14:AX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X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June 12, 2025</v>
      </c>
    </row>
    <row r="5" spans="1:49" x14ac:dyDescent="0.35">
      <c r="B5" s="96" t="s">
        <v>2</v>
      </c>
      <c r="C5" s="96"/>
      <c r="D5" s="96"/>
      <c r="E5" s="97"/>
      <c r="F5" s="50">
        <v>589</v>
      </c>
      <c r="I5" s="3"/>
    </row>
    <row r="6" spans="1:49" x14ac:dyDescent="0.35">
      <c r="B6" s="98" t="s">
        <v>3</v>
      </c>
      <c r="C6" s="98"/>
      <c r="D6" s="98"/>
      <c r="E6" s="99"/>
      <c r="F6" s="51">
        <v>586</v>
      </c>
      <c r="I6" s="4"/>
    </row>
    <row r="7" spans="1:49" x14ac:dyDescent="0.35">
      <c r="B7" s="100" t="s">
        <v>4</v>
      </c>
      <c r="C7" s="100"/>
      <c r="D7" s="100"/>
      <c r="E7" s="101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2026</v>
      </c>
      <c r="AQ11" s="64">
        <v>2026</v>
      </c>
      <c r="AR11" s="64">
        <v>2026</v>
      </c>
      <c r="AS11" s="64">
        <v>2026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152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41</v>
      </c>
      <c r="AQ12" s="64" t="s">
        <v>41</v>
      </c>
      <c r="AR12" s="64" t="s">
        <v>41</v>
      </c>
      <c r="AS12" s="64" t="s">
        <v>41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159</v>
      </c>
      <c r="AG13" s="64" t="s">
        <v>160</v>
      </c>
      <c r="AH13" s="64" t="s">
        <v>157</v>
      </c>
      <c r="AI13" s="64" t="s">
        <v>161</v>
      </c>
      <c r="AJ13" s="64" t="s">
        <v>168</v>
      </c>
      <c r="AK13" s="64" t="s">
        <v>169</v>
      </c>
      <c r="AL13" s="64" t="s">
        <v>170</v>
      </c>
      <c r="AM13" s="64" t="s">
        <v>58</v>
      </c>
      <c r="AN13" s="64" t="s">
        <v>179</v>
      </c>
      <c r="AO13" s="64" t="s">
        <v>180</v>
      </c>
      <c r="AP13" s="64" t="s">
        <v>109</v>
      </c>
      <c r="AQ13" s="64" t="s">
        <v>110</v>
      </c>
      <c r="AR13" s="64" t="s">
        <v>192</v>
      </c>
      <c r="AS13" s="64" t="s">
        <v>193</v>
      </c>
      <c r="AT13" s="64" t="s">
        <v>167</v>
      </c>
      <c r="AU13" s="64" t="s">
        <v>190</v>
      </c>
      <c r="AV13" s="64" t="s">
        <v>191</v>
      </c>
      <c r="AW13" s="64" t="s">
        <v>177</v>
      </c>
    </row>
    <row r="14" spans="1:49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 t="shared" ref="E14:E45" si="2">IF(COUNT(N14:AW14)=0,"", COUNT(N14:AW14))</f>
        <v>6</v>
      </c>
      <c r="F14">
        <f t="shared" ref="F14:F45" si="3">_xlfn.IFS(E14="","",E14=1,1,E14=2,2,E14=3,3,E14=4,4,E14=5,5,E14&gt;5,5)</f>
        <v>5</v>
      </c>
      <c r="G14">
        <f t="shared" ref="G14:G45" si="4">IFERROR(LARGE((N14:AW14),1),"")</f>
        <v>589</v>
      </c>
      <c r="H14">
        <f t="shared" ref="H14:H45" si="5">IFERROR(LARGE((N14:AW14),2),"")</f>
        <v>577</v>
      </c>
      <c r="I14">
        <f t="shared" ref="I14:I45" si="6">IFERROR(LARGE((N14:AW14),3),"")</f>
        <v>575</v>
      </c>
      <c r="J14">
        <f t="shared" ref="J14:J45" si="7">IFERROR(LARGE((N14:AW14),4),"")</f>
        <v>573</v>
      </c>
      <c r="K14">
        <f t="shared" ref="K14:K45" si="8">IFERROR(LARGE((N14:AW14),5),"")</f>
        <v>570</v>
      </c>
      <c r="L14" s="78">
        <f t="shared" ref="L14:L45" si="9">IFERROR(AVERAGEIF(G14:K14,"&gt;0"),"")</f>
        <v>576.79999999999995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589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576</v>
      </c>
      <c r="L16" s="78">
        <f t="shared" si="9"/>
        <v>583.4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>
        <v>580</v>
      </c>
      <c r="AS16" s="12">
        <v>573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584</v>
      </c>
      <c r="AS17" s="12">
        <v>574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119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118</v>
      </c>
      <c r="E20">
        <f t="shared" si="2"/>
        <v>8</v>
      </c>
      <c r="F20">
        <f t="shared" si="3"/>
        <v>5</v>
      </c>
      <c r="G20">
        <f t="shared" si="4"/>
        <v>579</v>
      </c>
      <c r="H20">
        <f t="shared" si="5"/>
        <v>579</v>
      </c>
      <c r="I20">
        <f t="shared" si="6"/>
        <v>575</v>
      </c>
      <c r="J20">
        <f t="shared" si="7"/>
        <v>574</v>
      </c>
      <c r="K20">
        <f t="shared" si="8"/>
        <v>569</v>
      </c>
      <c r="L20" s="78">
        <f t="shared" si="9"/>
        <v>575.20000000000005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>
        <v>579</v>
      </c>
      <c r="AS20" s="12">
        <v>575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172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 t="shared" si="2"/>
        <v>3</v>
      </c>
      <c r="F22">
        <f t="shared" si="3"/>
        <v>3</v>
      </c>
      <c r="G22">
        <f t="shared" si="4"/>
        <v>588</v>
      </c>
      <c r="H22">
        <f t="shared" si="5"/>
        <v>584</v>
      </c>
      <c r="I22">
        <f t="shared" si="6"/>
        <v>580</v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580</v>
      </c>
      <c r="AS22" s="12">
        <v>588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171</v>
      </c>
      <c r="E23">
        <f t="shared" si="2"/>
        <v>5</v>
      </c>
      <c r="F23">
        <f t="shared" si="3"/>
        <v>5</v>
      </c>
      <c r="G23">
        <f t="shared" si="4"/>
        <v>590</v>
      </c>
      <c r="H23">
        <f t="shared" si="5"/>
        <v>583</v>
      </c>
      <c r="I23">
        <f t="shared" si="6"/>
        <v>582</v>
      </c>
      <c r="J23">
        <f t="shared" si="7"/>
        <v>579</v>
      </c>
      <c r="K23">
        <f t="shared" si="8"/>
        <v>569</v>
      </c>
      <c r="L23">
        <f t="shared" si="9"/>
        <v>580.6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579</v>
      </c>
      <c r="AS23" s="12">
        <v>569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 t="shared" si="2"/>
        <v>12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>
        <v>585</v>
      </c>
      <c r="AQ24" s="12">
        <v>591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174</v>
      </c>
      <c r="E25">
        <f t="shared" si="2"/>
        <v>6</v>
      </c>
      <c r="F25">
        <f t="shared" si="3"/>
        <v>5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>
        <f t="shared" si="8"/>
        <v>578</v>
      </c>
      <c r="L25">
        <f t="shared" si="9"/>
        <v>582.6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574</v>
      </c>
      <c r="AS25" s="12">
        <v>578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115</v>
      </c>
      <c r="E26">
        <f t="shared" si="2"/>
        <v>11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587</v>
      </c>
      <c r="L26" s="78">
        <f t="shared" si="9"/>
        <v>587.6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587</v>
      </c>
      <c r="AS26" s="12">
        <v>583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 t="shared" si="2"/>
        <v>12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584</v>
      </c>
      <c r="J27">
        <f t="shared" si="7"/>
        <v>583</v>
      </c>
      <c r="K27">
        <f t="shared" si="8"/>
        <v>582</v>
      </c>
      <c r="L27" s="78">
        <f t="shared" si="9"/>
        <v>584.6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>
        <v>581</v>
      </c>
      <c r="AO27" s="12">
        <v>582</v>
      </c>
      <c r="AP27" s="12" t="s">
        <v>12</v>
      </c>
      <c r="AQ27" s="12" t="s">
        <v>12</v>
      </c>
      <c r="AR27" s="12">
        <v>579</v>
      </c>
      <c r="AS27" s="12">
        <v>584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117</v>
      </c>
      <c r="E29">
        <f t="shared" si="2"/>
        <v>14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582.79999999999995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>
        <v>575</v>
      </c>
      <c r="AO29" s="12" t="s">
        <v>12</v>
      </c>
      <c r="AP29" s="12" t="s">
        <v>12</v>
      </c>
      <c r="AQ29" s="12" t="s">
        <v>12</v>
      </c>
      <c r="AR29" s="12">
        <v>577</v>
      </c>
      <c r="AS29" s="12">
        <v>583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 t="shared" si="2"/>
        <v>12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579</v>
      </c>
      <c r="AO30" s="12">
        <v>583</v>
      </c>
      <c r="AP30" s="12" t="s">
        <v>12</v>
      </c>
      <c r="AQ30" s="12" t="s">
        <v>12</v>
      </c>
      <c r="AR30" s="12">
        <v>571</v>
      </c>
      <c r="AS30" s="12">
        <v>577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 t="shared" si="2"/>
        <v>12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585</v>
      </c>
      <c r="AS31" s="12">
        <v>585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 t="shared" si="2"/>
        <v>9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585</v>
      </c>
      <c r="K32">
        <f t="shared" si="8"/>
        <v>580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580</v>
      </c>
      <c r="AO32" s="12">
        <v>585</v>
      </c>
      <c r="AP32" s="12">
        <v>579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 t="shared" si="2"/>
        <v>8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>
        <v>576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116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 t="shared" si="2"/>
        <v>9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586</v>
      </c>
      <c r="L35" s="78">
        <f t="shared" si="9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>
        <v>575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173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586</v>
      </c>
      <c r="AS36" s="12">
        <v>575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0"/>
        <v>Rhode</v>
      </c>
      <c r="B37" t="str">
        <f t="shared" si="1"/>
        <v xml:space="preserve">Emma </v>
      </c>
      <c r="C37" s="12">
        <v>27</v>
      </c>
      <c r="D37" t="s">
        <v>120</v>
      </c>
      <c r="E37">
        <f t="shared" si="2"/>
        <v>1</v>
      </c>
      <c r="F37">
        <f t="shared" si="3"/>
        <v>1</v>
      </c>
      <c r="G37">
        <f t="shared" si="4"/>
        <v>588</v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>
        <f t="shared" si="9"/>
        <v>588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>
        <v>588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IF(COUNT(N46:AW46)=0,"", COUNT(N46:AW46))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IFERROR(LARGE((N46:AW46),1),"")</f>
        <v/>
      </c>
      <c r="H46" t="str">
        <f t="shared" ref="H46:H70" si="15">IFERROR(LARGE((N46:AW46),2),"")</f>
        <v/>
      </c>
      <c r="I46" t="str">
        <f t="shared" ref="I46:I70" si="16">IFERROR(LARGE((N46:AW46),3),"")</f>
        <v/>
      </c>
      <c r="J46" t="str">
        <f t="shared" ref="J46:J70" si="17">IFERROR(LARGE((N46:AW46),4),"")</f>
        <v/>
      </c>
      <c r="K46" t="str">
        <f t="shared" ref="K46:K70" si="18">IFERROR(LARGE((N46:AW46),5),"")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  <row r="68" spans="1:49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</row>
    <row r="69" spans="1:49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</row>
    <row r="70" spans="1:49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</row>
  </sheetData>
  <sortState xmlns:xlrd2="http://schemas.microsoft.com/office/spreadsheetml/2017/richdata2" ref="A14:AW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W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topLeftCell="A12" zoomScaleNormal="100" workbookViewId="0">
      <selection activeCell="G23" sqref="G23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12,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135</v>
      </c>
      <c r="J11" s="17" t="s">
        <v>24</v>
      </c>
      <c r="K11" s="18"/>
      <c r="L11" s="26">
        <f>'Women''s Air Rifle Scores'!F5</f>
        <v>629</v>
      </c>
      <c r="M11" s="80" t="s">
        <v>135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135</v>
      </c>
      <c r="J12" s="19" t="s">
        <v>25</v>
      </c>
      <c r="K12" s="20"/>
      <c r="L12" s="27">
        <f>'Women''s Air Rifle Scores'!F6</f>
        <v>627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632.5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631.52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Scores'!D30="","",'Men''s Air Rifle Scores'!D30)</f>
        <v>Ivan Roe</v>
      </c>
      <c r="E22" s="9">
        <f>'Men''s Air Rifle Scores'!F30</f>
        <v>5</v>
      </c>
      <c r="F22" s="65">
        <f>'Men''s Air Rifle Scores'!L30</f>
        <v>629.4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Scores'!D22="","",'Men''s Air Rifle Scores'!D22)</f>
        <v>Rylan Kissell</v>
      </c>
      <c r="D23" s="89"/>
      <c r="E23" s="91">
        <f>'Men''s Air Rifle Scores'!F22</f>
        <v>5</v>
      </c>
      <c r="F23" s="92">
        <f>'Men''s Air Rifle Scores'!L22</f>
        <v>629.06000000000006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90" t="str">
        <f>IF('Men''s Air Rifle Scores'!D24="","",'Men''s Air Rifle Scores'!D24)</f>
        <v>Griffin Lake</v>
      </c>
      <c r="D24" s="89"/>
      <c r="E24" s="91">
        <f>'Men''s Air Rifle Scores'!F24</f>
        <v>5</v>
      </c>
      <c r="F24" s="92">
        <f>'Men''s Air Rifle Scores'!L24</f>
        <v>629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628.94000000000005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Scores'!D25="","",'Men''s Air Rifle Scores'!D25)</f>
        <v>Brandon Muske</v>
      </c>
      <c r="D27" s="82"/>
      <c r="E27" s="84">
        <f>'Men''s Air Rifle Scores'!F25</f>
        <v>5</v>
      </c>
      <c r="F27" s="85">
        <f>'Men''s Air Rifle Scores'!L25</f>
        <v>627.86</v>
      </c>
      <c r="G27" s="9"/>
      <c r="I27" s="12">
        <v>10</v>
      </c>
      <c r="J27" s="11" t="str">
        <f>IF('Women''s Air Rifle Scores'!D50="","",'Women''s Air Rifle Scores'!D50)</f>
        <v>Emme Walrath</v>
      </c>
      <c r="K27" s="11"/>
      <c r="L27" s="9">
        <f>'Women''s Air Rifle Scores'!F50</f>
        <v>5</v>
      </c>
      <c r="M27" s="65">
        <f>'Women''s Air Rifle Scores'!L50</f>
        <v>626.84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627.29999999999995</v>
      </c>
      <c r="G28" s="9"/>
      <c r="I28" s="12">
        <v>11</v>
      </c>
      <c r="J28" s="11" t="str">
        <f>IF('Women''s Air Rifle Scores'!D31="","",'Women''s Air Rifle Scores'!D31)</f>
        <v>Alana Kelly</v>
      </c>
      <c r="K28" s="11"/>
      <c r="L28" s="9">
        <f>'Women''s Air Rifle Scores'!F31</f>
        <v>5</v>
      </c>
      <c r="M28" s="65">
        <f>'Women''s Air Rifle Scores'!L31</f>
        <v>626.64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Scores'!D16="","",'Women''s Air Rifle Scores'!D16)</f>
        <v>Ashlyn Blake</v>
      </c>
      <c r="K29" s="11"/>
      <c r="L29" s="9">
        <f>'Women''s Air Rifle Scores'!F16</f>
        <v>5</v>
      </c>
      <c r="M29" s="65">
        <f>'Women''s Air Rifle Scores'!L16</f>
        <v>626.38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Scores'!D28="","",'Women''s Air Rifle Scores'!D28)</f>
        <v>Jeanne Haverhill</v>
      </c>
      <c r="K30" s="11"/>
      <c r="L30" s="9">
        <f>'Women''s Air Rifle Scores'!F28</f>
        <v>5</v>
      </c>
      <c r="M30" s="65">
        <f>'Women''s Air Rifle Scores'!L28</f>
        <v>626.1400000000001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Scores'!D55="","",'Women''s Air Rifle Scores'!D55)</f>
        <v>Gabriela Zych</v>
      </c>
      <c r="K33" s="11"/>
      <c r="L33" s="9">
        <f>'Women''s Air Rifle Scores'!F55</f>
        <v>5</v>
      </c>
      <c r="M33" s="65">
        <f>'Women''s Air Rifle Scores'!L55</f>
        <v>624.40000000000009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Scores'!D27="","",'Women''s Air Rifle Scores'!D27)</f>
        <v>Gracie Dinh</v>
      </c>
      <c r="K34" s="11"/>
      <c r="L34" s="9">
        <f>'Women''s Air Rifle Scores'!F27</f>
        <v>5</v>
      </c>
      <c r="M34" s="65">
        <f>'Women''s Air Rifle Scores'!L27</f>
        <v>624.06000000000006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Scores'!D29="","",'Women''s Air Rifle Scores'!D29)</f>
        <v>Mikole Hogan</v>
      </c>
      <c r="K35" s="11"/>
      <c r="L35" s="9">
        <f>'Women''s Air Rifle Scores'!F29</f>
        <v>5</v>
      </c>
      <c r="M35" s="65">
        <f>'Women''s Air Rifle Scores'!L29</f>
        <v>623.78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Scores'!D18="","",'Women''s Air Rifle Scores'!D18)</f>
        <v>Elisa Boozer</v>
      </c>
      <c r="K36" s="11"/>
      <c r="L36" s="9">
        <f>'Women''s Air Rifle Scores'!F18</f>
        <v>5</v>
      </c>
      <c r="M36" s="65">
        <f>'Women''s Air Rifle Scores'!L18</f>
        <v>622.16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Scores'!D38="","",'Women''s Air Rifle Scores'!D38)</f>
        <v>Maggie Palfrie</v>
      </c>
      <c r="K37" s="11"/>
      <c r="L37" s="9">
        <f>'Women''s Air Rifle Scores'!F38</f>
        <v>5</v>
      </c>
      <c r="M37" s="65">
        <f>'Women''s Air Rifle Scores'!L38</f>
        <v>622.12000000000012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Scores'!D39="","",'Women''s Air Rifle Scores'!D39)</f>
        <v>Rylie Passmore</v>
      </c>
      <c r="K38" s="11"/>
      <c r="L38" s="9">
        <f>'Women''s Air Rifle Scores'!F39</f>
        <v>5</v>
      </c>
      <c r="M38" s="65">
        <f>'Women''s Air Rifle Scores'!L39</f>
        <v>621.32000000000005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Scores'!D44="","",'Women''s Air Rifle Scores'!D44)</f>
        <v>Carley Seabrooke</v>
      </c>
      <c r="K39" s="11"/>
      <c r="L39" s="9">
        <f>'Women''s Air Rifle Scores'!F44</f>
        <v>5</v>
      </c>
      <c r="M39" s="65">
        <f>'Women''s Air Rifle Scores'!L44</f>
        <v>619.74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Cecelia Ossi</v>
      </c>
      <c r="K42" s="11"/>
      <c r="L42" s="9">
        <f>'Women''s Air Rifle Scores'!F37</f>
        <v>2</v>
      </c>
      <c r="M42" s="65">
        <f>'Women''s Air Rifle Scores'!L37</f>
        <v>629.5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Scores'!D34="","",'Women''s Air Rifle Scores'!D34)</f>
        <v>Victoria Leppert</v>
      </c>
      <c r="K43" s="11"/>
      <c r="L43" s="9">
        <f>'Women''s Air Rifle Scores'!F34</f>
        <v>1</v>
      </c>
      <c r="M43" s="65">
        <f>'Women''s Air Rifle Scores'!L34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Scores'!D42="","",'Women''s Air Rifle Scores'!D42)</f>
        <v>Emma Rhode</v>
      </c>
      <c r="K44" s="11"/>
      <c r="L44" s="9">
        <f>'Women''s Air Rifle Scores'!F42</f>
        <v>2</v>
      </c>
      <c r="M44" s="65">
        <f>'Women''s Air Rifle Scores'!L42</f>
        <v>628.65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Scores'!D56="","",'Women''s Air Rifle Scores'!D56)</f>
        <v>Marley Bowden</v>
      </c>
      <c r="K47" s="11"/>
      <c r="L47" s="9">
        <f>'Women''s Air Rifle Scores'!F56</f>
        <v>1</v>
      </c>
      <c r="M47" s="65">
        <f>'Women''s Air Rifle Scores'!L56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Scores'!D40="","",'Women''s Air Rifle Scores'!D40)</f>
        <v>Natalie Perrin</v>
      </c>
      <c r="K48" s="11"/>
      <c r="L48" s="9">
        <f>'Women''s Air Rifle Scores'!F40</f>
        <v>1</v>
      </c>
      <c r="M48" s="65">
        <f>'Women''s Air Rifle Scores'!L40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Scores'!D52="","",'Women''s Air Rifle Scores'!D52)</f>
        <v>Anne White</v>
      </c>
      <c r="K50" s="11"/>
      <c r="L50" s="9">
        <f>'Women''s Air Rifle Scores'!F52</f>
        <v>2</v>
      </c>
      <c r="M50" s="65">
        <f>'Women''s Air Rifle Scores'!L52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Scores'!D22="","",'Women''s Air Rifle Scores'!D22)</f>
        <v>Rachael Charles</v>
      </c>
      <c r="K53" s="11"/>
      <c r="L53" s="9">
        <f>'Women''s Air Rifle Scores'!F22</f>
        <v>3</v>
      </c>
      <c r="M53" s="65">
        <f>'Women''s Air Rifle Scores'!L22</f>
        <v>624.76666666666665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Scores'!D53="","",'Women''s Air Rifle Scores'!D53)</f>
        <v>Lily Wytko</v>
      </c>
      <c r="K54" s="11"/>
      <c r="L54" s="9">
        <f>'Women''s Air Rifle Scores'!F53</f>
        <v>4</v>
      </c>
      <c r="M54" s="65">
        <f>'Women''s Air Rifle Scores'!L53</f>
        <v>623.67499999999995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Scores'!D47="","",'Women''s Air Rifle Scores'!D47)</f>
        <v>Katlyn Sullivan</v>
      </c>
      <c r="K55" s="11"/>
      <c r="L55" s="9">
        <f>'Women''s Air Rifle Scores'!F47</f>
        <v>2</v>
      </c>
      <c r="M55" s="65">
        <f>'Women''s Air Rifle Scores'!L47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Scores'!D19="","",'Women''s Air Rifle Scores'!D19)</f>
        <v>Addy Burrow</v>
      </c>
      <c r="K56" s="11"/>
      <c r="L56" s="9">
        <f>'Women''s Air Rifle Scores'!F19</f>
        <v>4</v>
      </c>
      <c r="M56" s="65">
        <f>'Women''s Air Rifle Scores'!L19</f>
        <v>622.59999999999991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Scores'!D24="","",'Women''s Air Rifle Scores'!D24)</f>
        <v>Kelsey Dardas</v>
      </c>
      <c r="K57" s="11"/>
      <c r="L57" s="9">
        <f>'Women''s Air Rifle Scores'!F24</f>
        <v>4</v>
      </c>
      <c r="M57" s="65">
        <f>'Women''s Air Rifle Scores'!L24</f>
        <v>622.45000000000005</v>
      </c>
    </row>
    <row r="58" spans="2:13" x14ac:dyDescent="0.35">
      <c r="I58" s="12">
        <v>41</v>
      </c>
      <c r="J58" s="11" t="str">
        <f>IF('Women''s Air Rifle Scores'!D26="","",'Women''s Air Rifle Scores'!D26)</f>
        <v>Regan Diamond</v>
      </c>
      <c r="K58" s="11"/>
      <c r="L58" s="9">
        <f>'Women''s Air Rifle Scores'!F26</f>
        <v>4</v>
      </c>
      <c r="M58" s="65">
        <f>'Women''s Air Rifle Scores'!L26</f>
        <v>621.79999999999995</v>
      </c>
    </row>
    <row r="59" spans="2:13" x14ac:dyDescent="0.35">
      <c r="I59" s="12">
        <v>42</v>
      </c>
      <c r="J59" s="11" t="str">
        <f>IF('Women''s Air Rifle Scores'!D36="","",'Women''s Air Rifle Scores'!D36)</f>
        <v>Caroline Martin</v>
      </c>
      <c r="K59" s="11"/>
      <c r="L59" s="9">
        <f>'Women''s Air Rifle Scores'!F36</f>
        <v>4</v>
      </c>
      <c r="M59" s="65">
        <f>'Women''s Air Rifle Scores'!L36</f>
        <v>621.65</v>
      </c>
    </row>
    <row r="60" spans="2:13" x14ac:dyDescent="0.35">
      <c r="I60" s="12">
        <v>43</v>
      </c>
      <c r="J60" s="11" t="str">
        <f>IF('Women''s Air Rifle Scores'!D45="","",'Women''s Air Rifle Scores'!D45)</f>
        <v>Hailey Singleton</v>
      </c>
      <c r="K60" s="11"/>
      <c r="L60" s="9">
        <f>'Women''s Air Rifle Scores'!F45</f>
        <v>4</v>
      </c>
      <c r="M60" s="65">
        <f>'Women''s Air Rifle Scores'!L45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36">
    <sortCondition descending="1" ref="F18:F36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>
      <selection activeCell="J18" sqref="J18:M34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12,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135</v>
      </c>
      <c r="J11" s="17" t="s">
        <v>24</v>
      </c>
      <c r="K11" s="18"/>
      <c r="L11" s="53">
        <f>'Women''s Smallbore Scores'!F5</f>
        <v>589</v>
      </c>
      <c r="M11" s="80" t="s">
        <v>135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135</v>
      </c>
      <c r="J12" s="19" t="s">
        <v>25</v>
      </c>
      <c r="K12" s="20"/>
      <c r="L12" s="54">
        <f>'Women''s Smallbore Scores'!F6</f>
        <v>586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592.4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Scores'!D20="","",'Men''s Smallbore Scores'!D20)</f>
        <v>Jared Eddy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591.6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587.6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589.4</v>
      </c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Scores'!D31="","",'Men''s Smallbore Scores'!D31)</f>
        <v>Patrick Sunderman</v>
      </c>
      <c r="D23" s="11"/>
      <c r="E23" s="9">
        <f>'Men''s Smallbore Scores'!F31</f>
        <v>5</v>
      </c>
      <c r="F23" s="65">
        <f>'Men''s Smallbore Scores'!L31</f>
        <v>588.4</v>
      </c>
      <c r="G23" s="9"/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584.6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586.6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583.4</v>
      </c>
    </row>
    <row r="26" spans="2:13" x14ac:dyDescent="0.35">
      <c r="B26" s="12">
        <v>9</v>
      </c>
      <c r="C26" s="11" t="str">
        <f>IF('Men''s Smallbore Scores'!D25="","",'Men''s Smallbore Scores'!D25)</f>
        <v>Brandon Muske</v>
      </c>
      <c r="D26" s="11"/>
      <c r="E26" s="9">
        <f>'Men''s Smallbore Scores'!F25</f>
        <v>5</v>
      </c>
      <c r="F26" s="65">
        <f>'Men''s Smallbore Scores'!L25</f>
        <v>584.4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582.79999999999995</v>
      </c>
    </row>
    <row r="27" spans="2:13" x14ac:dyDescent="0.35">
      <c r="B27" s="12">
        <v>10</v>
      </c>
      <c r="C27" s="11" t="str">
        <f>IF('Men''s Smallbore Scores'!D33="","",'Men''s Smallbore Scores'!D33)</f>
        <v>Jacob Wisman</v>
      </c>
      <c r="D27" s="11"/>
      <c r="E27" s="9">
        <f>'Men''s Smallbore Scores'!F33</f>
        <v>5</v>
      </c>
      <c r="F27" s="65">
        <f>'Men''s Smallbore Scores'!L33</f>
        <v>584</v>
      </c>
      <c r="I27" s="12">
        <v>10</v>
      </c>
      <c r="J27" s="11" t="str">
        <f>IF('Women''s Smallbore Scores'!D25="","",'Women''s Smallbore Scores'!D25)</f>
        <v>Molly McGhin</v>
      </c>
      <c r="K27" s="11"/>
      <c r="L27" s="9">
        <f>'Women''s Smallbore Scores'!F25</f>
        <v>5</v>
      </c>
      <c r="M27" s="65">
        <f>'Women''s Smallbore Scores'!L25</f>
        <v>582.6</v>
      </c>
    </row>
    <row r="28" spans="2:13" x14ac:dyDescent="0.35">
      <c r="B28" s="12">
        <v>11</v>
      </c>
      <c r="C28" s="11" t="str">
        <f>IF('Men''s Smallbore Scores'!D32="","",'Men''s Smallbore Scores'!D32)</f>
        <v>Tyler Wee</v>
      </c>
      <c r="D28" s="11"/>
      <c r="E28" s="9">
        <f>'Men''s Smallbore Scores'!F32</f>
        <v>5</v>
      </c>
      <c r="F28" s="65">
        <f>'Men''s Smallbore Scores'!L32</f>
        <v>583.20000000000005</v>
      </c>
      <c r="I28" s="12">
        <v>11</v>
      </c>
      <c r="J28" s="11" t="str">
        <f>IF('Women''s Smallbore Scores'!D36="","",'Women''s Smallbore Scores'!D36)</f>
        <v>Gabriella Zych</v>
      </c>
      <c r="K28" s="11"/>
      <c r="L28" s="9">
        <f>'Women''s Smallbore Scores'!F36</f>
        <v>5</v>
      </c>
      <c r="M28" s="65">
        <f>'Women''s Smallbore Scores'!L36</f>
        <v>581.6</v>
      </c>
    </row>
    <row r="29" spans="2:13" x14ac:dyDescent="0.35">
      <c r="B29" s="12">
        <v>12</v>
      </c>
      <c r="C29" s="11" t="str">
        <f>IF('Men''s Smallbore Scores'!D26="","",'Men''s Smallbore Scores'!D26)</f>
        <v>Jack Ogoreuc</v>
      </c>
      <c r="D29" s="11"/>
      <c r="E29" s="9">
        <f>'Men''s Smallbore Scores'!F26</f>
        <v>5</v>
      </c>
      <c r="F29" s="65">
        <f>'Men''s Smallbore Scores'!L26</f>
        <v>583</v>
      </c>
      <c r="I29" s="12">
        <v>12</v>
      </c>
      <c r="J29" s="11" t="str">
        <f>IF('Women''s Smallbore Scores'!D23="","",'Women''s Smallbore Scores'!D23)</f>
        <v>Karlie Lynn</v>
      </c>
      <c r="K29" s="11"/>
      <c r="L29" s="9">
        <f>'Women''s Smallbore Scores'!F23</f>
        <v>5</v>
      </c>
      <c r="M29" s="65">
        <f>'Women''s Smallbore Scores'!L23</f>
        <v>580.6</v>
      </c>
    </row>
    <row r="30" spans="2:13" x14ac:dyDescent="0.35">
      <c r="B30" s="12">
        <v>13</v>
      </c>
      <c r="C30" s="11" t="str">
        <f>IF('Men''s Smallbore Scores'!D29="","",'Men''s Smallbore Scores'!D29)</f>
        <v>Matt Sanchez</v>
      </c>
      <c r="D30" s="11"/>
      <c r="E30" s="9">
        <f>'Men''s Smallbore Scores'!F29</f>
        <v>5</v>
      </c>
      <c r="F30" s="65">
        <f>'Men''s Smallbore Scores'!L29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Scores'!D22="","",'Men''s Smallbore Scores'!D22)</f>
        <v>Rylan Kissell</v>
      </c>
      <c r="D31" s="11"/>
      <c r="E31" s="9">
        <f>'Men''s Smallbore Scores'!F22</f>
        <v>5</v>
      </c>
      <c r="F31" s="65">
        <f>'Men''s Smallbore Scores'!L22</f>
        <v>581.6</v>
      </c>
      <c r="I31" s="12">
        <v>14</v>
      </c>
      <c r="J31" s="11" t="str">
        <f>IF('Women''s Smallbore Scores'!D19="","",'Women''s Smallbore Scores'!D19)</f>
        <v>Kelsey Dardas</v>
      </c>
      <c r="K31" s="11"/>
      <c r="L31" s="9">
        <f>'Women''s Smallbore Scores'!F19</f>
        <v>5</v>
      </c>
      <c r="M31" s="65">
        <f>'Women''s Smallbore Scores'!L19</f>
        <v>577.20000000000005</v>
      </c>
    </row>
    <row r="32" spans="2:13" x14ac:dyDescent="0.35">
      <c r="B32" s="12">
        <v>15</v>
      </c>
      <c r="C32" s="11" t="str">
        <f>IF('Men''s Smallbore Scores'!D19="","",'Men''s Smallbore Scores'!D19)</f>
        <v>Jared Desrosiers</v>
      </c>
      <c r="D32" s="11"/>
      <c r="E32" s="9">
        <f>'Men''s Smallbore Scores'!F19</f>
        <v>5</v>
      </c>
      <c r="F32" s="65">
        <f>'Men''s Smallbore Scores'!L19</f>
        <v>581</v>
      </c>
      <c r="I32" s="12">
        <v>15</v>
      </c>
      <c r="J32" s="11" t="str">
        <f>IF('Women''s Smallbore Scores'!D14="","",'Women''s Smallbore Scores'!D14)</f>
        <v>Isabella Baldwin</v>
      </c>
      <c r="K32" s="11"/>
      <c r="L32" s="9">
        <f>'Women''s Smallbore Scores'!F14</f>
        <v>5</v>
      </c>
      <c r="M32" s="65">
        <f>'Women''s Smallbore Scores'!L14</f>
        <v>576.79999999999995</v>
      </c>
    </row>
    <row r="33" spans="2:13" x14ac:dyDescent="0.35">
      <c r="B33" s="12">
        <v>16</v>
      </c>
      <c r="C33" s="11" t="str">
        <f>IF('Men''s Smallbore Scores'!D17="","",'Men''s Smallbore Scores'!D17)</f>
        <v>Chance Cover</v>
      </c>
      <c r="D33" s="11"/>
      <c r="E33" s="9">
        <f>'Men''s Smallbore Scores'!F17</f>
        <v>5</v>
      </c>
      <c r="F33" s="65">
        <f>'Men''s Smallbore Scores'!L17</f>
        <v>577.4</v>
      </c>
      <c r="I33" s="12">
        <v>16</v>
      </c>
      <c r="J33" s="11" t="str">
        <f>IF('Women''s Smallbore Scores'!D28="","",'Women''s Smallbore Scores'!D28)</f>
        <v>Elizabeth Schmeltzer</v>
      </c>
      <c r="K33" s="11"/>
      <c r="L33" s="9">
        <f>'Women''s Smallbore Scores'!F28</f>
        <v>5</v>
      </c>
      <c r="M33" s="65">
        <f>'Women''s Smallbore Scores'!L28</f>
        <v>575.79999999999995</v>
      </c>
    </row>
    <row r="34" spans="2:13" x14ac:dyDescent="0.35">
      <c r="B34" s="12">
        <v>17</v>
      </c>
      <c r="C34" s="11" t="str">
        <f>IF('Men''s Smallbore Scores'!D15="","",'Men''s Smallbore Scores'!D15)</f>
        <v>Gavin Barnick</v>
      </c>
      <c r="D34" s="11"/>
      <c r="E34" s="9">
        <f>'Men''s Smallbore Scores'!F15</f>
        <v>4</v>
      </c>
      <c r="F34" s="65">
        <f>'Men''s Smallbore Scores'!L15</f>
        <v>586</v>
      </c>
      <c r="I34" s="12">
        <v>17</v>
      </c>
      <c r="J34" s="11" t="str">
        <f>IF('Women''s Smallbore Scores'!D20="","",'Women''s Smallbore Scores'!D20)</f>
        <v>Danjela De Jesus</v>
      </c>
      <c r="K34" s="11"/>
      <c r="L34" s="9">
        <f>'Women''s Smallbore Scores'!F20</f>
        <v>5</v>
      </c>
      <c r="M34" s="65">
        <f>'Women''s Smallbore Scores'!L20</f>
        <v>575.20000000000005</v>
      </c>
    </row>
    <row r="35" spans="2:13" x14ac:dyDescent="0.35">
      <c r="B35" s="12">
        <v>18</v>
      </c>
      <c r="C35" s="11" t="str">
        <f>IF('Men''s Smallbore Scores'!D14="","",'Men''s Smallbore Scores'!D14)</f>
        <v>Samuel Adkins</v>
      </c>
      <c r="D35" s="11"/>
      <c r="E35" s="9">
        <f>'Men''s Smallbore Scores'!F14</f>
        <v>4</v>
      </c>
      <c r="F35" s="65">
        <f>'Men''s Smallbore Scores'!L14</f>
        <v>583.5</v>
      </c>
      <c r="I35" s="12">
        <v>18</v>
      </c>
      <c r="J35" s="11" t="str">
        <f>IF('Women''s Smallbore Scores'!D37="","",'Women''s Smallbore Scores'!D37)</f>
        <v>Emma Rhode</v>
      </c>
      <c r="K35" s="11"/>
      <c r="L35" s="9">
        <f>'Women''s Smallbore Scores'!F37</f>
        <v>1</v>
      </c>
      <c r="M35" s="65">
        <f>'Women''s Smallbore Scores'!L37</f>
        <v>588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Scores'!D22="","",'Women''s Smallbore Scores'!D22)</f>
        <v>Gracie Dinh</v>
      </c>
      <c r="K36" s="11"/>
      <c r="L36" s="9">
        <f>'Women''s Smallbore Scores'!F22</f>
        <v>3</v>
      </c>
      <c r="M36" s="65">
        <f>'Women''s Smallbore Scores'!L22</f>
        <v>584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Scores'!D15="","",'Women''s Smallbore Scores'!D15)</f>
        <v>Sarah Beard</v>
      </c>
      <c r="K37" s="11"/>
      <c r="L37" s="9">
        <f>'Women''s Smallbore Scores'!F15</f>
        <v>3</v>
      </c>
      <c r="M37" s="65">
        <f>'Women''s Smallbore Scores'!L15</f>
        <v>582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Scores'!D17="","",'Women''s Smallbore Scores'!D17)</f>
        <v>Camryn Camp</v>
      </c>
      <c r="K38" s="11"/>
      <c r="L38" s="9">
        <f>'Women''s Smallbore Scores'!F17</f>
        <v>4</v>
      </c>
      <c r="M38" s="65">
        <f>'Women''s Smallbore Scores'!L17</f>
        <v>579.75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Scores'!D34="","",'Women''s Smallbore Scores'!D34)</f>
        <v>Anne White</v>
      </c>
      <c r="K39" s="11"/>
      <c r="L39" s="9">
        <f>'Women''s Smallbore Scores'!F34</f>
        <v>2</v>
      </c>
      <c r="M39" s="65">
        <f>'Women''s Smallbore Scores'!L34</f>
        <v>571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Scores'!D18="","",'Women''s Smallbore Scores'!D18)</f>
        <v>Rachael Charles</v>
      </c>
      <c r="K40" s="11"/>
      <c r="L40" s="9">
        <f>'Women''s Smallbore Scores'!F18</f>
        <v>2</v>
      </c>
      <c r="M40" s="65">
        <f>'Women''s Smallbore Scores'!L18</f>
        <v>570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Scores'!D21="","",'Women''s Smallbore Scores'!D21)</f>
        <v>Katrina Demerle</v>
      </c>
      <c r="K41" s="11"/>
      <c r="L41" s="9">
        <f>'Women''s Smallbore Scores'!F21</f>
        <v>2</v>
      </c>
      <c r="M41" s="65">
        <f>'Women''s Smallbore Scores'!L21</f>
        <v>547.5</v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4">
    <sortCondition descending="1" ref="M18:M34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197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632.5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24" t="str">
        <f>'Smallbore Ranking'!C18</f>
        <v>Ivan Roe</v>
      </c>
      <c r="N18" s="125"/>
      <c r="O18" s="76">
        <f>'Smallbore Ranking'!F18</f>
        <v>592.4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593.20000000000005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631.52</v>
      </c>
      <c r="K19" s="9"/>
      <c r="L19" s="45">
        <v>2</v>
      </c>
      <c r="M19" s="122" t="str">
        <f>'Smallbore Ranking'!C19</f>
        <v>Jared Eddy</v>
      </c>
      <c r="N19" s="123"/>
      <c r="O19" s="68">
        <f>'Smallbore Ranking'!F19</f>
        <v>592.20000000000005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Peter Fiori</v>
      </c>
      <c r="N20" s="116"/>
      <c r="O20" s="67">
        <f>'Smallbore Ranking'!F20</f>
        <v>591.6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587.6</v>
      </c>
    </row>
    <row r="22" spans="2:20" x14ac:dyDescent="0.35">
      <c r="B22" s="45">
        <v>5</v>
      </c>
      <c r="C22" s="115" t="str">
        <f>'Air Rifle Ranking'!C22</f>
        <v>Ivan Roe</v>
      </c>
      <c r="D22" s="116"/>
      <c r="E22" s="67">
        <f>'Air Rifle Ranking'!F22</f>
        <v>629.4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5" t="str">
        <f>'Smallbore Ranking'!C22</f>
        <v>Griffin Lake</v>
      </c>
      <c r="N22" s="116"/>
      <c r="O22" s="67">
        <f>'Smallbore Ranking'!F22</f>
        <v>589.4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32" t="str">
        <f>'Air Rifle Ranking'!C23</f>
        <v>Rylan Kissell</v>
      </c>
      <c r="D23" s="133"/>
      <c r="E23" s="94">
        <f>'Air Rifle Ranking'!F23</f>
        <v>629.06000000000006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5" t="str">
        <f>'Smallbore Ranking'!C23</f>
        <v>Patrick Sunderman</v>
      </c>
      <c r="N23" s="116"/>
      <c r="O23" s="67">
        <f>'Smallbore Ranking'!F23</f>
        <v>588.4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584.6</v>
      </c>
    </row>
    <row r="24" spans="2:20" x14ac:dyDescent="0.35">
      <c r="B24" s="93">
        <v>7</v>
      </c>
      <c r="C24" s="132" t="str">
        <f>'Air Rifle Ranking'!C24</f>
        <v>Griffin Lake</v>
      </c>
      <c r="D24" s="133"/>
      <c r="E24" s="94">
        <f>'Air Rifle Ranking'!F24</f>
        <v>629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Levi Clark</v>
      </c>
      <c r="N24" s="123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5" t="str">
        <f>'Air Rifle Ranking'!C25</f>
        <v>Tim Sherry</v>
      </c>
      <c r="D25" s="116"/>
      <c r="E25" s="67">
        <f>'Air Rifle Ranking'!F25</f>
        <v>628.94000000000005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Tim Sherry</v>
      </c>
      <c r="N25" s="111"/>
      <c r="O25" s="67">
        <f>'Smallbore Ranking'!F25</f>
        <v>586.6</v>
      </c>
      <c r="Q25" s="45">
        <v>8</v>
      </c>
      <c r="R25" s="111" t="str">
        <f>'Smallbore Ranking'!J25</f>
        <v>Ashlyn Blake</v>
      </c>
      <c r="S25" s="111"/>
      <c r="T25" s="67">
        <f>'Smallbore Ranking'!M25</f>
        <v>583.4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Brandon Muske</v>
      </c>
      <c r="N26" s="111"/>
      <c r="O26" s="67">
        <f>'Smallbore Ranking'!F26</f>
        <v>584.4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582.79999999999995</v>
      </c>
    </row>
    <row r="27" spans="2:20" x14ac:dyDescent="0.35">
      <c r="B27" s="86">
        <v>10</v>
      </c>
      <c r="C27" s="130" t="str">
        <f>'Air Rifle Ranking'!C27</f>
        <v>Brandon Muske</v>
      </c>
      <c r="D27" s="131"/>
      <c r="E27" s="87">
        <f>'Air Rifle Ranking'!F27</f>
        <v>627.86</v>
      </c>
      <c r="G27" s="45">
        <v>10</v>
      </c>
      <c r="H27" s="111" t="str">
        <f>'Air Rifle Ranking'!J27</f>
        <v>Emme Walrath</v>
      </c>
      <c r="I27" s="111"/>
      <c r="J27" s="67">
        <f>'Air Rifle Ranking'!M27</f>
        <v>626.84</v>
      </c>
      <c r="L27" s="45">
        <v>10</v>
      </c>
      <c r="M27" s="111" t="str">
        <f>'Smallbore Ranking'!C27</f>
        <v>Jacob Wisman</v>
      </c>
      <c r="N27" s="111"/>
      <c r="O27" s="67">
        <f>'Smallbore Ranking'!F27</f>
        <v>584</v>
      </c>
      <c r="Q27" s="45">
        <v>10</v>
      </c>
      <c r="R27" s="111" t="str">
        <f>'Smallbore Ranking'!J27</f>
        <v>Molly McGhin</v>
      </c>
      <c r="S27" s="111"/>
      <c r="T27" s="67">
        <f>'Smallbore Ranking'!M27</f>
        <v>582.6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627.29999999999995</v>
      </c>
      <c r="G28" s="45">
        <v>11</v>
      </c>
      <c r="H28" s="111" t="str">
        <f>'Air Rifle Ranking'!J28</f>
        <v>Alana Kelly</v>
      </c>
      <c r="I28" s="111"/>
      <c r="J28" s="67">
        <f>'Air Rifle Ranking'!M28</f>
        <v>626.64</v>
      </c>
      <c r="L28" s="45">
        <v>11</v>
      </c>
      <c r="M28" s="111" t="str">
        <f>'Smallbore Ranking'!C28</f>
        <v>Tyler Wee</v>
      </c>
      <c r="N28" s="111"/>
      <c r="O28" s="67">
        <f>'Smallbore Ranking'!F28</f>
        <v>583.20000000000005</v>
      </c>
      <c r="Q28" s="45">
        <v>11</v>
      </c>
      <c r="R28" s="111" t="str">
        <f>'Smallbore Ranking'!J28</f>
        <v>Gabriella Zych</v>
      </c>
      <c r="S28" s="111"/>
      <c r="T28" s="67">
        <f>'Smallbore Ranking'!M28</f>
        <v>581.6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Ashlyn Blake</v>
      </c>
      <c r="I29" s="111"/>
      <c r="J29" s="67">
        <f>'Air Rifle Ranking'!M29</f>
        <v>626.38</v>
      </c>
      <c r="L29" s="45">
        <v>12</v>
      </c>
      <c r="M29" s="111" t="str">
        <f>'Smallbore Ranking'!C29</f>
        <v>Jack Ogoreuc</v>
      </c>
      <c r="N29" s="111"/>
      <c r="O29" s="67">
        <f>'Smallbore Ranking'!F29</f>
        <v>583</v>
      </c>
      <c r="Q29" s="45">
        <v>12</v>
      </c>
      <c r="R29" s="111" t="str">
        <f>'Smallbore Ranking'!J29</f>
        <v>Karlie Lynn</v>
      </c>
      <c r="S29" s="111"/>
      <c r="T29" s="67">
        <f>'Smallbore Ranking'!M29</f>
        <v>580.6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Jeanne Haverhill</v>
      </c>
      <c r="I30" s="111"/>
      <c r="J30" s="67">
        <f>'Air Rifle Ranking'!M30</f>
        <v>626.1400000000001</v>
      </c>
      <c r="L30" s="45">
        <v>13</v>
      </c>
      <c r="M30" s="111" t="str">
        <f>'Smallbore Ranking'!C30</f>
        <v>Matt Sanchez</v>
      </c>
      <c r="N30" s="111"/>
      <c r="O30" s="67">
        <f>'Smallbore Ranking'!F30</f>
        <v>582.6</v>
      </c>
      <c r="Q30" s="45">
        <v>13</v>
      </c>
      <c r="R30" s="111" t="str">
        <f>'Smallbore Ranking'!J30</f>
        <v>Elijah Spencer</v>
      </c>
      <c r="S30" s="111"/>
      <c r="T30" s="67">
        <f>'Smallbore Ranking'!M30</f>
        <v>579.4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Rylan Kissell</v>
      </c>
      <c r="N31" s="111"/>
      <c r="O31" s="67">
        <f>'Smallbore Ranking'!F31</f>
        <v>581.6</v>
      </c>
      <c r="Q31" s="45">
        <v>14</v>
      </c>
      <c r="R31" s="111" t="str">
        <f>'Smallbore Ranking'!J31</f>
        <v>Kelsey Dardas</v>
      </c>
      <c r="S31" s="111"/>
      <c r="T31" s="67">
        <f>'Smallbore Ranking'!M31</f>
        <v>577.20000000000005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Jared Desrosiers</v>
      </c>
      <c r="N32" s="111"/>
      <c r="O32" s="67">
        <f>'Smallbore Ranking'!F32</f>
        <v>581</v>
      </c>
      <c r="Q32" s="45">
        <v>15</v>
      </c>
      <c r="R32" s="111" t="str">
        <f>'Smallbore Ranking'!J32</f>
        <v>Isabella Baldwin</v>
      </c>
      <c r="S32" s="111"/>
      <c r="T32" s="67">
        <f>'Smallbore Ranking'!M32</f>
        <v>576.79999999999995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Gabriela Zych</v>
      </c>
      <c r="I33" s="111"/>
      <c r="J33" s="67">
        <f>'Air Rifle Ranking'!M33</f>
        <v>624.40000000000009</v>
      </c>
      <c r="L33" s="45">
        <v>16</v>
      </c>
      <c r="M33" s="111" t="str">
        <f>'Smallbore Ranking'!C33</f>
        <v>Chance Cover</v>
      </c>
      <c r="N33" s="111"/>
      <c r="O33" s="67">
        <f>'Smallbore Ranking'!F33</f>
        <v>577.4</v>
      </c>
      <c r="Q33" s="45">
        <v>16</v>
      </c>
      <c r="R33" s="111" t="str">
        <f>'Smallbore Ranking'!J33</f>
        <v>Elizabeth Schmeltzer</v>
      </c>
      <c r="S33" s="111"/>
      <c r="T33" s="67">
        <f>'Smallbore Ranking'!M33</f>
        <v>575.79999999999995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624.06000000000006</v>
      </c>
      <c r="L34" s="45">
        <v>17</v>
      </c>
      <c r="M34" s="111" t="str">
        <f>'Smallbore Ranking'!C34</f>
        <v>Gavin Barnick</v>
      </c>
      <c r="N34" s="111"/>
      <c r="O34" s="67">
        <f>'Smallbore Ranking'!F34</f>
        <v>586</v>
      </c>
      <c r="Q34" s="45">
        <v>17</v>
      </c>
      <c r="R34" s="111" t="str">
        <f>'Smallbore Ranking'!J34</f>
        <v>Danjela De Jesus</v>
      </c>
      <c r="S34" s="111"/>
      <c r="T34" s="67">
        <f>'Smallbore Ranking'!M34</f>
        <v>575.20000000000005</v>
      </c>
    </row>
    <row r="35" spans="2:20" x14ac:dyDescent="0.35">
      <c r="B35" s="45">
        <v>18</v>
      </c>
      <c r="C35" s="115" t="str">
        <f>'Air Rifle Ranking'!C35</f>
        <v>Matt Sanchez</v>
      </c>
      <c r="D35" s="116"/>
      <c r="E35" s="67">
        <f>'Air Rifle Ranking'!F35</f>
        <v>621</v>
      </c>
      <c r="G35" s="45">
        <v>18</v>
      </c>
      <c r="H35" s="111" t="str">
        <f>'Air Rifle Ranking'!J35</f>
        <v>Mikole Hogan</v>
      </c>
      <c r="I35" s="111"/>
      <c r="J35" s="67">
        <f>'Air Rifle Ranking'!M35</f>
        <v>623.78</v>
      </c>
      <c r="L35" s="45">
        <v>18</v>
      </c>
      <c r="M35" s="111" t="str">
        <f>'Smallbore Ranking'!C35</f>
        <v>Samuel Adkins</v>
      </c>
      <c r="N35" s="111"/>
      <c r="O35" s="67">
        <f>'Smallbore Ranking'!F35</f>
        <v>583.5</v>
      </c>
      <c r="Q35" s="45">
        <v>18</v>
      </c>
      <c r="R35" s="111" t="str">
        <f>'Smallbore Ranking'!J35</f>
        <v>Emma Rhode</v>
      </c>
      <c r="S35" s="111"/>
      <c r="T35" s="67">
        <f>'Smallbore Ranking'!M35</f>
        <v>588</v>
      </c>
    </row>
    <row r="36" spans="2:20" x14ac:dyDescent="0.35">
      <c r="B36" s="45">
        <v>19</v>
      </c>
      <c r="C36" s="115" t="str">
        <f>'Air Rifle Ranking'!C36</f>
        <v>Chance Cover</v>
      </c>
      <c r="D36" s="116"/>
      <c r="E36" s="67">
        <f>'Air Rifle Ranking'!F36</f>
        <v>620.07999999999993</v>
      </c>
      <c r="G36" s="45">
        <v>19</v>
      </c>
      <c r="H36" s="111" t="str">
        <f>'Air Rifle Ranking'!J36</f>
        <v>Elisa Boozer</v>
      </c>
      <c r="I36" s="111"/>
      <c r="J36" s="67">
        <f>'Air Rifle Ranking'!M36</f>
        <v>622.16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Gracie Dinh</v>
      </c>
      <c r="S36" s="111"/>
      <c r="T36" s="67">
        <f>'Smallbore Ranking'!M36</f>
        <v>584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Maggie Palfrie</v>
      </c>
      <c r="I37" s="111"/>
      <c r="J37" s="67">
        <f>'Air Rifle Ranking'!M37</f>
        <v>622.12000000000012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Sarah Beard</v>
      </c>
      <c r="S37" s="111"/>
      <c r="T37" s="67">
        <f>'Smallbore Ranking'!M37</f>
        <v>582</v>
      </c>
    </row>
    <row r="38" spans="2:20" x14ac:dyDescent="0.35">
      <c r="B38" s="45">
        <v>21</v>
      </c>
      <c r="C38" s="115" t="str">
        <f>'Air Rifle Ranking'!C38</f>
        <v>Devin Wagner</v>
      </c>
      <c r="D38" s="116"/>
      <c r="E38" s="67">
        <f>'Air Rifle Ranking'!F38</f>
        <v>625.1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Camryn Camp</v>
      </c>
      <c r="S38" s="111"/>
      <c r="T38" s="67">
        <f>'Smallbore Ranking'!M38</f>
        <v>579.75</v>
      </c>
    </row>
    <row r="39" spans="2:20" x14ac:dyDescent="0.35">
      <c r="B39" s="45">
        <v>22</v>
      </c>
      <c r="C39" s="115" t="str">
        <f>'Air Rifle Ranking'!C39</f>
        <v>Sam Adkins</v>
      </c>
      <c r="D39" s="116"/>
      <c r="E39" s="67">
        <f>'Air Rifle Ranking'!F39</f>
        <v>624.19999999999993</v>
      </c>
      <c r="G39" s="45">
        <v>22</v>
      </c>
      <c r="H39" s="111" t="str">
        <f>'Air Rifle Ranking'!J39</f>
        <v>Carley Seabrooke</v>
      </c>
      <c r="I39" s="111"/>
      <c r="J39" s="67">
        <f>'Air Rifle Ranking'!M39</f>
        <v>619.74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Anne White</v>
      </c>
      <c r="S39" s="111"/>
      <c r="T39" s="67">
        <f>'Smallbore Ranking'!M39</f>
        <v>571</v>
      </c>
    </row>
    <row r="40" spans="2:20" x14ac:dyDescent="0.35">
      <c r="B40" s="45">
        <v>23</v>
      </c>
      <c r="C40" s="115" t="str">
        <f>'Air Rifle Ranking'!C40</f>
        <v>John Blanton</v>
      </c>
      <c r="D40" s="116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Rachael Charles</v>
      </c>
      <c r="S40" s="111"/>
      <c r="T40" s="67">
        <f>'Smallbore Ranking'!M40</f>
        <v>570</v>
      </c>
    </row>
    <row r="41" spans="2:20" x14ac:dyDescent="0.35">
      <c r="B41" s="45">
        <v>24</v>
      </c>
      <c r="C41" s="115" t="str">
        <f>'Air Rifle Ranking'!C41</f>
        <v>Scott Patterson</v>
      </c>
      <c r="D41" s="116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7" t="str">
        <f>'Smallbore Ranking'!J41</f>
        <v>Katrina Demerle</v>
      </c>
      <c r="S41" s="117"/>
      <c r="T41" s="68">
        <f>'Smallbore Ranking'!M41</f>
        <v>547.5</v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Cecelia Ossi</v>
      </c>
      <c r="I42" s="111"/>
      <c r="J42" s="67">
        <f>'Air Rifle Ranking'!M42</f>
        <v>629.5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Emma Rhode</v>
      </c>
      <c r="I44" s="111"/>
      <c r="J44" s="67">
        <f>'Air Rifle Ranking'!M44</f>
        <v>628.65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Marley Bowden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Rachael Charles</v>
      </c>
      <c r="I53" s="111"/>
      <c r="J53" s="67">
        <f>'Air Rifle Ranking'!M53</f>
        <v>624.76666666666665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Lily Wytko</v>
      </c>
      <c r="I54" s="111"/>
      <c r="J54" s="67">
        <f>'Air Rifle Ranking'!M54</f>
        <v>623.67499999999995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Addy Burrow</v>
      </c>
      <c r="I56" s="111"/>
      <c r="J56" s="67">
        <f>'Air Rifle Ranking'!M56</f>
        <v>622.59999999999991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Kelsey Dardas</v>
      </c>
      <c r="I57" s="111"/>
      <c r="J57" s="67">
        <f>'Air Rifle Ranking'!M57</f>
        <v>622.45000000000005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Regan Diamond</v>
      </c>
      <c r="I58" s="111"/>
      <c r="J58" s="67">
        <f>'Air Rifle Ranking'!M58</f>
        <v>621.79999999999995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621.65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</mergeCells>
  <conditionalFormatting sqref="B18:E22 B25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B25:E27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2025-06-12T21:15:06Z</dcterms:modified>
</cp:coreProperties>
</file>